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rsfilesv\技術\技術本部\05　技術部〔管理：各課〕\01　製品開発課（東京）\103 製品開発三課\05 防災関連\積算シート\積算シート\"/>
    </mc:Choice>
  </mc:AlternateContent>
  <xr:revisionPtr revIDLastSave="0" documentId="8_{AE5DE385-34A6-4221-B2F9-D23736902AE3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丸穴開口工法用占積率計算シート" sheetId="1" r:id="rId1"/>
  </sheets>
  <definedNames>
    <definedName name="_xlnm._FilterDatabase" localSheetId="0" hidden="1">丸穴開口工法用占積率計算シート!$I$69:$I$73</definedName>
    <definedName name="_xlnm.Criteria" localSheetId="0">丸穴開口工法用占積率計算シート!$I$69:$I$73</definedName>
    <definedName name="_xlnm.Print_Area" localSheetId="0">丸穴開口工法用占積率計算シート!$A$1:$M$36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AF19" i="1"/>
  <c r="AF20" i="1"/>
  <c r="AF21" i="1"/>
  <c r="AF22" i="1"/>
  <c r="AF23" i="1"/>
  <c r="AF24" i="1"/>
  <c r="AF25" i="1"/>
  <c r="AF26" i="1"/>
  <c r="AF27" i="1"/>
  <c r="AF28" i="1"/>
  <c r="AF18" i="1"/>
  <c r="AA20" i="1"/>
  <c r="AA21" i="1"/>
  <c r="AA22" i="1"/>
  <c r="AA23" i="1"/>
  <c r="AA24" i="1"/>
  <c r="AA25" i="1"/>
  <c r="AA26" i="1"/>
  <c r="AA27" i="1"/>
  <c r="AA28" i="1"/>
  <c r="AA29" i="1"/>
  <c r="AA19" i="1"/>
  <c r="V20" i="1"/>
  <c r="V21" i="1"/>
  <c r="V22" i="1"/>
  <c r="V23" i="1"/>
  <c r="V24" i="1"/>
  <c r="V25" i="1"/>
  <c r="V26" i="1"/>
  <c r="V27" i="1"/>
  <c r="V28" i="1"/>
  <c r="V29" i="1"/>
  <c r="V19" i="1"/>
  <c r="Q20" i="1"/>
  <c r="Q21" i="1"/>
  <c r="Q22" i="1"/>
  <c r="Q23" i="1"/>
  <c r="Q24" i="1"/>
  <c r="Q25" i="1"/>
  <c r="Q26" i="1"/>
  <c r="Q27" i="1"/>
  <c r="Q28" i="1"/>
  <c r="Q29" i="1"/>
  <c r="Q19" i="1"/>
  <c r="AA5" i="1"/>
  <c r="AA6" i="1"/>
  <c r="AA7" i="1"/>
  <c r="AA8" i="1"/>
  <c r="AA9" i="1"/>
  <c r="AA10" i="1"/>
  <c r="AA11" i="1"/>
  <c r="AA12" i="1"/>
  <c r="AA13" i="1"/>
  <c r="AA4" i="1"/>
  <c r="V4" i="1"/>
  <c r="V5" i="1"/>
  <c r="V6" i="1"/>
  <c r="V7" i="1"/>
  <c r="V8" i="1"/>
  <c r="V9" i="1"/>
  <c r="V10" i="1"/>
  <c r="V11" i="1"/>
  <c r="V12" i="1"/>
  <c r="V13" i="1"/>
  <c r="V3" i="1"/>
  <c r="Q4" i="1"/>
  <c r="Q5" i="1"/>
  <c r="Q6" i="1"/>
  <c r="Q7" i="1"/>
  <c r="Q8" i="1"/>
  <c r="Q9" i="1"/>
  <c r="Q10" i="1"/>
  <c r="Q11" i="1"/>
  <c r="Q12" i="1"/>
  <c r="Q13" i="1"/>
  <c r="Q3" i="1"/>
  <c r="Q38" i="1"/>
  <c r="V54" i="1"/>
  <c r="V55" i="1"/>
  <c r="V56" i="1"/>
  <c r="V57" i="1"/>
  <c r="V53" i="1"/>
  <c r="Q54" i="1"/>
  <c r="Q55" i="1"/>
  <c r="Q56" i="1"/>
  <c r="Q57" i="1"/>
  <c r="Q58" i="1"/>
  <c r="Q53" i="1"/>
  <c r="R46" i="1"/>
  <c r="R47" i="1"/>
  <c r="Q45" i="1"/>
  <c r="Q43" i="1"/>
  <c r="Q42" i="1"/>
  <c r="Q41" i="1"/>
  <c r="Q40" i="1"/>
  <c r="Q39" i="1"/>
  <c r="AB11" i="1"/>
  <c r="W11" i="1"/>
  <c r="R11" i="1"/>
  <c r="AC11" i="1" l="1"/>
  <c r="X11" i="1"/>
  <c r="S11" i="1"/>
  <c r="W58" i="1"/>
  <c r="R58" i="1"/>
  <c r="S58" i="1"/>
  <c r="W57" i="1"/>
  <c r="X57" i="1"/>
  <c r="R57" i="1"/>
  <c r="W56" i="1"/>
  <c r="R56" i="1"/>
  <c r="S56" i="1"/>
  <c r="W55" i="1"/>
  <c r="R55" i="1"/>
  <c r="W54" i="1"/>
  <c r="R54" i="1"/>
  <c r="W53" i="1"/>
  <c r="R53" i="1"/>
  <c r="S47" i="1"/>
  <c r="S46" i="1"/>
  <c r="R45" i="1"/>
  <c r="S45" i="1"/>
  <c r="R44" i="1"/>
  <c r="R43" i="1"/>
  <c r="R42" i="1"/>
  <c r="R41" i="1"/>
  <c r="S41" i="1"/>
  <c r="R40" i="1"/>
  <c r="R39" i="1"/>
  <c r="R38" i="1"/>
  <c r="S38" i="1"/>
  <c r="AG28" i="1"/>
  <c r="AH28" i="1" s="1"/>
  <c r="AB29" i="1"/>
  <c r="W29" i="1"/>
  <c r="R29" i="1"/>
  <c r="AG27" i="1"/>
  <c r="AH27" i="1"/>
  <c r="AB28" i="1"/>
  <c r="W28" i="1"/>
  <c r="X28" i="1"/>
  <c r="R28" i="1"/>
  <c r="S28" i="1"/>
  <c r="AG26" i="1"/>
  <c r="AB27" i="1"/>
  <c r="W27" i="1"/>
  <c r="R27" i="1"/>
  <c r="AG25" i="1"/>
  <c r="AH25" i="1"/>
  <c r="AB26" i="1"/>
  <c r="W26" i="1"/>
  <c r="X26" i="1"/>
  <c r="R26" i="1"/>
  <c r="S26" i="1"/>
  <c r="AG24" i="1"/>
  <c r="AB25" i="1"/>
  <c r="W25" i="1"/>
  <c r="R25" i="1"/>
  <c r="S25" i="1"/>
  <c r="AG23" i="1"/>
  <c r="AH23" i="1" s="1"/>
  <c r="AB24" i="1"/>
  <c r="W24" i="1"/>
  <c r="X24" i="1"/>
  <c r="R24" i="1"/>
  <c r="AG22" i="1"/>
  <c r="AH22" i="1"/>
  <c r="AB23" i="1"/>
  <c r="W23" i="1"/>
  <c r="R23" i="1"/>
  <c r="AG21" i="1"/>
  <c r="AH21" i="1"/>
  <c r="AB22" i="1"/>
  <c r="W22" i="1"/>
  <c r="X22" i="1"/>
  <c r="R22" i="1"/>
  <c r="S22" i="1"/>
  <c r="AG20" i="1"/>
  <c r="AH20" i="1" s="1"/>
  <c r="AB21" i="1"/>
  <c r="W21" i="1"/>
  <c r="R21" i="1"/>
  <c r="AG19" i="1"/>
  <c r="AH19" i="1"/>
  <c r="AB20" i="1"/>
  <c r="W20" i="1"/>
  <c r="R20" i="1"/>
  <c r="S20" i="1"/>
  <c r="AG18" i="1"/>
  <c r="AH18" i="1"/>
  <c r="AB19" i="1"/>
  <c r="AC19" i="1" s="1"/>
  <c r="W19" i="1"/>
  <c r="R19" i="1"/>
  <c r="AB13" i="1"/>
  <c r="W13" i="1"/>
  <c r="R13" i="1"/>
  <c r="AB12" i="1"/>
  <c r="AC12" i="1"/>
  <c r="W12" i="1"/>
  <c r="R12" i="1"/>
  <c r="AB10" i="1"/>
  <c r="AC10" i="1"/>
  <c r="W10" i="1"/>
  <c r="X10" i="1"/>
  <c r="R10" i="1"/>
  <c r="S10" i="1" s="1"/>
  <c r="AB9" i="1"/>
  <c r="W9" i="1"/>
  <c r="R9" i="1"/>
  <c r="AB8" i="1"/>
  <c r="W8" i="1"/>
  <c r="R8" i="1"/>
  <c r="S8" i="1" s="1"/>
  <c r="AB7" i="1"/>
  <c r="AC7" i="1"/>
  <c r="W7" i="1"/>
  <c r="R7" i="1"/>
  <c r="AB6" i="1"/>
  <c r="W6" i="1"/>
  <c r="X6" i="1"/>
  <c r="R6" i="1"/>
  <c r="AB5" i="1"/>
  <c r="AC5" i="1"/>
  <c r="W5" i="1"/>
  <c r="R5" i="1"/>
  <c r="AB4" i="1"/>
  <c r="AC4" i="1"/>
  <c r="W4" i="1"/>
  <c r="R4" i="1"/>
  <c r="AB3" i="1"/>
  <c r="W3" i="1"/>
  <c r="R3" i="1"/>
  <c r="S3" i="1" l="1"/>
  <c r="AC23" i="1"/>
  <c r="S44" i="1"/>
  <c r="AH24" i="1"/>
  <c r="S39" i="1"/>
  <c r="X53" i="1"/>
  <c r="X3" i="1"/>
  <c r="AC6" i="1"/>
  <c r="X20" i="1"/>
  <c r="X56" i="1"/>
  <c r="S53" i="1"/>
  <c r="S21" i="1"/>
  <c r="X23" i="1"/>
  <c r="S24" i="1"/>
  <c r="AC27" i="1"/>
  <c r="S29" i="1"/>
  <c r="S30" i="1" s="1"/>
  <c r="S43" i="1"/>
  <c r="S54" i="1"/>
  <c r="S57" i="1"/>
  <c r="S55" i="1"/>
  <c r="AH26" i="1"/>
  <c r="X27" i="1"/>
  <c r="X4" i="1"/>
  <c r="X12" i="1"/>
  <c r="AC24" i="1"/>
  <c r="AC28" i="1"/>
  <c r="S7" i="1"/>
  <c r="AC21" i="1"/>
  <c r="AC29" i="1"/>
  <c r="AC20" i="1"/>
  <c r="X8" i="1"/>
  <c r="AC9" i="1"/>
  <c r="AC13" i="1"/>
  <c r="AC25" i="1"/>
  <c r="S4" i="1"/>
  <c r="X5" i="1"/>
  <c r="X7" i="1"/>
  <c r="AC8" i="1"/>
  <c r="X9" i="1"/>
  <c r="X13" i="1"/>
  <c r="S19" i="1"/>
  <c r="X21" i="1"/>
  <c r="AC22" i="1"/>
  <c r="S23" i="1"/>
  <c r="X25" i="1"/>
  <c r="AC26" i="1"/>
  <c r="S27" i="1"/>
  <c r="X29" i="1"/>
  <c r="S40" i="1"/>
  <c r="S42" i="1"/>
  <c r="X54" i="1"/>
  <c r="X55" i="1"/>
  <c r="S13" i="1"/>
  <c r="S12" i="1"/>
  <c r="S9" i="1"/>
  <c r="S6" i="1"/>
  <c r="S5" i="1"/>
  <c r="X19" i="1"/>
  <c r="S48" i="1" l="1"/>
  <c r="S59" i="1"/>
  <c r="X30" i="1"/>
  <c r="AC30" i="1"/>
  <c r="AH29" i="1"/>
  <c r="AC14" i="1"/>
  <c r="X59" i="1"/>
  <c r="X14" i="1"/>
  <c r="S14" i="1"/>
  <c r="AJ9" i="1" l="1"/>
  <c r="H9" i="1" s="1"/>
</calcChain>
</file>

<file path=xl/sharedStrings.xml><?xml version="1.0" encoding="utf-8"?>
<sst xmlns="http://schemas.openxmlformats.org/spreadsheetml/2006/main" count="160" uniqueCount="111">
  <si>
    <t>CV</t>
    <phoneticPr fontId="2"/>
  </si>
  <si>
    <t>CV3C</t>
    <phoneticPr fontId="2"/>
  </si>
  <si>
    <t>CVT</t>
    <phoneticPr fontId="2"/>
  </si>
  <si>
    <t>直径（㎜）</t>
    <rPh sb="0" eb="2">
      <t>チョッケイ</t>
    </rPh>
    <phoneticPr fontId="2"/>
  </si>
  <si>
    <r>
      <t>断面積（㎜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）</t>
    </r>
    <rPh sb="0" eb="3">
      <t>ダンメンセキ</t>
    </rPh>
    <phoneticPr fontId="2"/>
  </si>
  <si>
    <t>本</t>
    <rPh sb="0" eb="1">
      <t>ホン</t>
    </rPh>
    <phoneticPr fontId="2"/>
  </si>
  <si>
    <t>条</t>
    <rPh sb="0" eb="1">
      <t>ジョウ</t>
    </rPh>
    <phoneticPr fontId="2"/>
  </si>
  <si>
    <t>5.5㎜2</t>
    <phoneticPr fontId="2"/>
  </si>
  <si>
    <t>―</t>
    <phoneticPr fontId="2"/>
  </si>
  <si>
    <t>8㎜2</t>
    <phoneticPr fontId="2"/>
  </si>
  <si>
    <t>開口寸法および通線種類の本数をご入力頂くと、占積率が自動計算されます。なおイチジカンパット工法の最大占積率は54.8％です。</t>
    <rPh sb="0" eb="2">
      <t>カイコウ</t>
    </rPh>
    <rPh sb="2" eb="4">
      <t>スンポウ</t>
    </rPh>
    <rPh sb="7" eb="8">
      <t>カイツウ</t>
    </rPh>
    <rPh sb="8" eb="9">
      <t>セン</t>
    </rPh>
    <rPh sb="9" eb="11">
      <t>シュルイ</t>
    </rPh>
    <rPh sb="12" eb="14">
      <t>ホンスウ</t>
    </rPh>
    <rPh sb="16" eb="18">
      <t>ニュウリョク</t>
    </rPh>
    <rPh sb="18" eb="19">
      <t>イタダ</t>
    </rPh>
    <rPh sb="22" eb="25">
      <t>センセキリツ</t>
    </rPh>
    <rPh sb="26" eb="28">
      <t>ジドウ</t>
    </rPh>
    <rPh sb="28" eb="30">
      <t>ケイサン</t>
    </rPh>
    <rPh sb="45" eb="47">
      <t>コウホウ</t>
    </rPh>
    <rPh sb="48" eb="49">
      <t>サイ</t>
    </rPh>
    <rPh sb="49" eb="50">
      <t>ダイ</t>
    </rPh>
    <rPh sb="50" eb="53">
      <t>センセキリツ</t>
    </rPh>
    <phoneticPr fontId="2"/>
  </si>
  <si>
    <t>14㎜2</t>
    <phoneticPr fontId="2"/>
  </si>
  <si>
    <t>22㎜2</t>
    <phoneticPr fontId="2"/>
  </si>
  <si>
    <t>38㎜2</t>
    <phoneticPr fontId="2"/>
  </si>
  <si>
    <t>60㎜2</t>
    <phoneticPr fontId="2"/>
  </si>
  <si>
    <t>開口φ</t>
    <rPh sb="0" eb="2">
      <t>カイコウ</t>
    </rPh>
    <phoneticPr fontId="2"/>
  </si>
  <si>
    <t>㎜</t>
    <phoneticPr fontId="2"/>
  </si>
  <si>
    <t>占積率</t>
    <rPh sb="0" eb="3">
      <t>センセキリツ</t>
    </rPh>
    <phoneticPr fontId="2"/>
  </si>
  <si>
    <t>100㎜2</t>
    <phoneticPr fontId="2"/>
  </si>
  <si>
    <t>通線物断面積合計</t>
    <rPh sb="0" eb="1">
      <t>ツウ</t>
    </rPh>
    <rPh sb="1" eb="2">
      <t>セン</t>
    </rPh>
    <rPh sb="2" eb="3">
      <t>ブツ</t>
    </rPh>
    <rPh sb="3" eb="6">
      <t>ダンメンセキ</t>
    </rPh>
    <rPh sb="6" eb="8">
      <t>ゴウケイ</t>
    </rPh>
    <phoneticPr fontId="2"/>
  </si>
  <si>
    <r>
      <t>㎜</t>
    </r>
    <r>
      <rPr>
        <vertAlign val="superscript"/>
        <sz val="14"/>
        <rFont val="ＭＳ Ｐゴシック"/>
        <family val="3"/>
        <charset val="128"/>
      </rPr>
      <t>２</t>
    </r>
    <phoneticPr fontId="2"/>
  </si>
  <si>
    <t>150㎜2</t>
    <phoneticPr fontId="2"/>
  </si>
  <si>
    <t>250㎜2</t>
    <phoneticPr fontId="2"/>
  </si>
  <si>
    <t>導体断面積</t>
    <rPh sb="0" eb="2">
      <t>ドウタイ</t>
    </rPh>
    <rPh sb="2" eb="5">
      <t>ダンメンセキ</t>
    </rPh>
    <phoneticPr fontId="2"/>
  </si>
  <si>
    <t>600V CV（本）</t>
    <rPh sb="8" eb="9">
      <t>ホン</t>
    </rPh>
    <phoneticPr fontId="2"/>
  </si>
  <si>
    <t>600V CV3C（本）</t>
    <phoneticPr fontId="2"/>
  </si>
  <si>
    <t>600V CVT（条）</t>
    <rPh sb="9" eb="10">
      <t>ジョウ</t>
    </rPh>
    <phoneticPr fontId="2"/>
  </si>
  <si>
    <t>サイズ</t>
    <phoneticPr fontId="2"/>
  </si>
  <si>
    <t>600V ＣＶＶ（本）</t>
    <phoneticPr fontId="2"/>
  </si>
  <si>
    <t>600V ＣＶＶS（本）</t>
    <phoneticPr fontId="2"/>
  </si>
  <si>
    <t>600V VVF（本）</t>
    <phoneticPr fontId="2"/>
  </si>
  <si>
    <t>325㎜2</t>
    <phoneticPr fontId="2"/>
  </si>
  <si>
    <r>
      <t>5.5㎜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</si>
  <si>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r>
      <t>1.25㎜</t>
    </r>
    <r>
      <rPr>
        <vertAlign val="superscript"/>
        <sz val="18"/>
        <rFont val="ＭＳ Ｐゴシック"/>
        <family val="3"/>
        <charset val="128"/>
      </rPr>
      <t>2</t>
    </r>
    <r>
      <rPr>
        <sz val="18"/>
        <rFont val="ＭＳ Ｐゴシック"/>
        <family val="3"/>
        <charset val="128"/>
      </rPr>
      <t>×2Ｃ</t>
    </r>
    <phoneticPr fontId="2"/>
  </si>
  <si>
    <t>1.6㎜×2C</t>
    <phoneticPr fontId="2"/>
  </si>
  <si>
    <t>A</t>
    <phoneticPr fontId="2"/>
  </si>
  <si>
    <t>B</t>
    <phoneticPr fontId="2"/>
  </si>
  <si>
    <t>C</t>
    <phoneticPr fontId="2"/>
  </si>
  <si>
    <r>
      <t>8㎜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</si>
  <si>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3Ｃ</t>
    <phoneticPr fontId="2"/>
  </si>
  <si>
    <t>2㎜×2C</t>
    <phoneticPr fontId="2"/>
  </si>
  <si>
    <r>
      <t>14㎜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</si>
  <si>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4Ｃ</t>
    <phoneticPr fontId="2"/>
  </si>
  <si>
    <t>2.6㎜×2C</t>
    <phoneticPr fontId="2"/>
  </si>
  <si>
    <r>
      <t>22㎜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</si>
  <si>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5Ｃ</t>
    <phoneticPr fontId="2"/>
  </si>
  <si>
    <t>1.6㎜×3C</t>
    <phoneticPr fontId="2"/>
  </si>
  <si>
    <r>
      <t>ＣＶＶ 2mm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</si>
  <si>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ＣＶＶ 1.25mm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</si>
  <si>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ＣＶＶS 2mm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</si>
  <si>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ＣＶＶS 1.25mm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</si>
  <si>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38㎜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</si>
  <si>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6Ｃ</t>
    <phoneticPr fontId="2"/>
  </si>
  <si>
    <t>2㎜×3C</t>
    <phoneticPr fontId="2"/>
  </si>
  <si>
    <r>
      <t>60㎜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</si>
  <si>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7Ｃ</t>
    <phoneticPr fontId="2"/>
  </si>
  <si>
    <t>2.6㎜×3C</t>
    <phoneticPr fontId="2"/>
  </si>
  <si>
    <t>2㎜2×2Ｃ</t>
    <phoneticPr fontId="2"/>
  </si>
  <si>
    <r>
      <t>100㎜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</si>
  <si>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8Ｃ</t>
    <phoneticPr fontId="2"/>
  </si>
  <si>
    <t>1.6㎜×4C</t>
    <phoneticPr fontId="2"/>
  </si>
  <si>
    <r>
      <t>150㎜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</si>
  <si>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10Ｃ</t>
    <phoneticPr fontId="2"/>
  </si>
  <si>
    <t>2㎜×4C</t>
    <phoneticPr fontId="2"/>
  </si>
  <si>
    <r>
      <t>200㎜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</si>
  <si>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12Ｃ</t>
    <phoneticPr fontId="2"/>
  </si>
  <si>
    <r>
      <t>250㎜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</si>
  <si>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15Ｃ</t>
    <phoneticPr fontId="2"/>
  </si>
  <si>
    <r>
      <t>325㎜</t>
    </r>
    <r>
      <rPr>
        <vertAlign val="superscript"/>
        <sz val="18"/>
        <rFont val="ＭＳ Ｐゴシック"/>
        <family val="3"/>
        <charset val="128"/>
      </rPr>
      <t>2</t>
    </r>
    <phoneticPr fontId="2"/>
  </si>
  <si>
    <t>20Ｃ</t>
    <phoneticPr fontId="2"/>
  </si>
  <si>
    <t>7Ｃ</t>
    <phoneticPr fontId="2"/>
  </si>
  <si>
    <r>
      <t>2㎜</t>
    </r>
    <r>
      <rPr>
        <vertAlign val="superscript"/>
        <sz val="18"/>
        <rFont val="ＭＳ Ｐゴシック"/>
        <family val="3"/>
        <charset val="128"/>
      </rPr>
      <t>2</t>
    </r>
    <r>
      <rPr>
        <sz val="18"/>
        <rFont val="ＭＳ Ｐゴシック"/>
        <family val="3"/>
        <charset val="128"/>
      </rPr>
      <t>×2Ｃ</t>
    </r>
    <phoneticPr fontId="2"/>
  </si>
  <si>
    <t>呼び径</t>
    <rPh sb="0" eb="1">
      <t>ヨ</t>
    </rPh>
    <rPh sb="2" eb="3">
      <t>ケイ</t>
    </rPh>
    <phoneticPr fontId="2"/>
  </si>
  <si>
    <t>PF管（本）</t>
    <rPh sb="2" eb="3">
      <t>カン</t>
    </rPh>
    <phoneticPr fontId="2"/>
  </si>
  <si>
    <t>CD管（本）</t>
    <rPh sb="2" eb="3">
      <t>カン</t>
    </rPh>
    <phoneticPr fontId="2"/>
  </si>
  <si>
    <t>開口面積における貫通物の面積の占める割合です。</t>
    <rPh sb="0" eb="2">
      <t>カイコウ</t>
    </rPh>
    <rPh sb="2" eb="4">
      <t>メンセキ</t>
    </rPh>
    <rPh sb="8" eb="10">
      <t>カンツウ</t>
    </rPh>
    <rPh sb="10" eb="11">
      <t>ブツ</t>
    </rPh>
    <rPh sb="12" eb="14">
      <t>メンセキ</t>
    </rPh>
    <rPh sb="15" eb="16">
      <t>シ</t>
    </rPh>
    <rPh sb="18" eb="20">
      <t>ワリアイ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</si>
  <si>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</si>
  <si>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</si>
  <si>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</si>
  <si>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</si>
  <si>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ＶＶＦ</t>
    <phoneticPr fontId="2"/>
  </si>
  <si>
    <t>1.6㎜×2C</t>
    <phoneticPr fontId="2"/>
  </si>
  <si>
    <t>6.2×9.4</t>
    <phoneticPr fontId="2"/>
  </si>
  <si>
    <t>2㎜×2C</t>
    <phoneticPr fontId="2"/>
  </si>
  <si>
    <t>6.6×10.5</t>
    <phoneticPr fontId="2"/>
  </si>
  <si>
    <t>2.6㎜×2C</t>
    <phoneticPr fontId="2"/>
  </si>
  <si>
    <t>7.6×12.5</t>
    <phoneticPr fontId="2"/>
  </si>
  <si>
    <t>1.6㎜×3C</t>
    <phoneticPr fontId="2"/>
  </si>
  <si>
    <t>6.2×13</t>
    <phoneticPr fontId="2"/>
  </si>
  <si>
    <t>2㎜×3C</t>
    <phoneticPr fontId="2"/>
  </si>
  <si>
    <t>6.6×14</t>
    <phoneticPr fontId="2"/>
  </si>
  <si>
    <t>2.6㎜×3C</t>
    <phoneticPr fontId="2"/>
  </si>
  <si>
    <t>7.6×17</t>
    <phoneticPr fontId="2"/>
  </si>
  <si>
    <t>1.6㎜×4C</t>
    <phoneticPr fontId="2"/>
  </si>
  <si>
    <t>6.2×16</t>
    <phoneticPr fontId="2"/>
  </si>
  <si>
    <t>2㎜×4C</t>
    <phoneticPr fontId="2"/>
  </si>
  <si>
    <t>6.6×17.5</t>
    <phoneticPr fontId="2"/>
  </si>
  <si>
    <t>3.6㎜×2C</t>
    <phoneticPr fontId="2"/>
  </si>
  <si>
    <t>9×15</t>
    <phoneticPr fontId="2"/>
  </si>
  <si>
    <t>3.6㎜×3C</t>
    <phoneticPr fontId="2"/>
  </si>
  <si>
    <t>9×21</t>
    <phoneticPr fontId="2"/>
  </si>
  <si>
    <t>I</t>
    <phoneticPr fontId="2"/>
  </si>
  <si>
    <t>ＰＦ</t>
    <phoneticPr fontId="2"/>
  </si>
  <si>
    <t>ＣＤ</t>
    <phoneticPr fontId="2"/>
  </si>
  <si>
    <t>J</t>
    <phoneticPr fontId="2"/>
  </si>
  <si>
    <t>K</t>
    <phoneticPr fontId="2"/>
  </si>
  <si>
    <t>丸穴開口工法用　占積率計算シート（目安）</t>
    <rPh sb="0" eb="1">
      <t>マル</t>
    </rPh>
    <rPh sb="1" eb="2">
      <t>アナ</t>
    </rPh>
    <rPh sb="2" eb="4">
      <t>カイコウ</t>
    </rPh>
    <rPh sb="4" eb="6">
      <t>コウホウ</t>
    </rPh>
    <rPh sb="6" eb="7">
      <t>ヨウ</t>
    </rPh>
    <rPh sb="8" eb="11">
      <t>センセキリツ</t>
    </rPh>
    <rPh sb="11" eb="13">
      <t>ケイサン</t>
    </rPh>
    <rPh sb="17" eb="19">
      <t>メヤス</t>
    </rPh>
    <phoneticPr fontId="2"/>
  </si>
  <si>
    <t>占積率（※）≦使用される認定工法の占積率</t>
    <rPh sb="7" eb="9">
      <t>シヨウ</t>
    </rPh>
    <rPh sb="12" eb="14">
      <t>ニンテイ</t>
    </rPh>
    <rPh sb="14" eb="16">
      <t>コウホウ</t>
    </rPh>
    <rPh sb="17" eb="20">
      <t>センセキリツ</t>
    </rPh>
    <phoneticPr fontId="2"/>
  </si>
  <si>
    <t>200㎜2</t>
    <phoneticPr fontId="2"/>
  </si>
  <si>
    <t>－</t>
    <phoneticPr fontId="2"/>
  </si>
  <si>
    <t>foam-250114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</si>
</sst>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36"/>
      <color rgb="FFFFFF00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36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36"/>
      <color rgb="FF0061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6"/>
      <color rgb="FF3F3F3F"/>
      <name val="ＭＳ Ｐゴシック"/>
      <family val="3"/>
      <charset val="128"/>
      <scheme val="minor"/>
    </font>
    <font>
      <vertAlign val="superscript"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vertAlign val="superscript"/>
      <sz val="18"/>
      <name val="ＭＳ Ｐゴシック"/>
      <family val="3"/>
      <charset val="128"/>
    </font>
    <font>
      <sz val="18"/>
      <color rgb="FF3F3F7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7" fillId="4" borderId="2" applyNumberFormat="0" applyAlignment="0" applyProtection="0">
      <alignment vertical="center"/>
    </xf>
  </cellStyleXfs>
  <cellXfs count="86">
    <xf numFmtId="0" fontId="0" fillId="0" borderId="0" xfId="0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6" borderId="0" xfId="0" applyFill="1"/>
    <xf numFmtId="0" fontId="0" fillId="6" borderId="8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3" fillId="5" borderId="9" xfId="0" applyFont="1" applyFill="1" applyBorder="1"/>
    <xf numFmtId="0" fontId="4" fillId="5" borderId="0" xfId="0" applyFont="1" applyFill="1"/>
    <xf numFmtId="0" fontId="0" fillId="5" borderId="0" xfId="0" applyFill="1"/>
    <xf numFmtId="0" fontId="5" fillId="5" borderId="10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6" borderId="8" xfId="0" applyFill="1" applyBorder="1" applyAlignment="1">
      <alignment horizontal="right"/>
    </xf>
    <xf numFmtId="0" fontId="0" fillId="6" borderId="8" xfId="0" applyFill="1" applyBorder="1"/>
    <xf numFmtId="176" fontId="0" fillId="6" borderId="6" xfId="0" applyNumberFormat="1" applyFill="1" applyBorder="1"/>
    <xf numFmtId="1" fontId="0" fillId="6" borderId="8" xfId="0" applyNumberFormat="1" applyFill="1" applyBorder="1"/>
    <xf numFmtId="176" fontId="0" fillId="6" borderId="8" xfId="0" applyNumberForma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7" fillId="7" borderId="9" xfId="0" applyFont="1" applyFill="1" applyBorder="1" applyAlignment="1">
      <alignment horizontal="left" vertical="center"/>
    </xf>
    <xf numFmtId="0" fontId="8" fillId="7" borderId="0" xfId="0" applyFont="1" applyFill="1" applyAlignment="1">
      <alignment horizontal="left" vertical="center"/>
    </xf>
    <xf numFmtId="0" fontId="9" fillId="7" borderId="0" xfId="0" applyFont="1" applyFill="1"/>
    <xf numFmtId="0" fontId="9" fillId="7" borderId="10" xfId="0" applyFont="1" applyFill="1" applyBorder="1"/>
    <xf numFmtId="0" fontId="0" fillId="6" borderId="9" xfId="0" applyFill="1" applyBorder="1"/>
    <xf numFmtId="0" fontId="0" fillId="6" borderId="10" xfId="0" applyFill="1" applyBorder="1"/>
    <xf numFmtId="0" fontId="10" fillId="6" borderId="0" xfId="0" applyFont="1" applyFill="1" applyAlignment="1">
      <alignment horizontal="right" vertical="center"/>
    </xf>
    <xf numFmtId="0" fontId="12" fillId="3" borderId="14" xfId="3" applyFont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177" fontId="14" fillId="2" borderId="14" xfId="2" applyNumberFormat="1" applyFont="1" applyBorder="1" applyAlignment="1" applyProtection="1">
      <alignment horizontal="center" vertical="center"/>
    </xf>
    <xf numFmtId="0" fontId="15" fillId="6" borderId="0" xfId="0" applyFont="1" applyFill="1"/>
    <xf numFmtId="1" fontId="18" fillId="6" borderId="8" xfId="4" applyNumberFormat="1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0" xfId="0" applyFont="1" applyFill="1"/>
    <xf numFmtId="0" fontId="20" fillId="6" borderId="8" xfId="0" applyFont="1" applyFill="1" applyBorder="1" applyAlignment="1">
      <alignment horizontal="right"/>
    </xf>
    <xf numFmtId="0" fontId="22" fillId="3" borderId="1" xfId="3" applyFont="1" applyAlignment="1" applyProtection="1">
      <alignment horizontal="center" vertical="center"/>
      <protection locked="0"/>
    </xf>
    <xf numFmtId="0" fontId="20" fillId="6" borderId="6" xfId="0" applyFont="1" applyFill="1" applyBorder="1" applyAlignment="1">
      <alignment horizontal="right"/>
    </xf>
    <xf numFmtId="0" fontId="22" fillId="3" borderId="15" xfId="3" applyFont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 vertical="center"/>
    </xf>
    <xf numFmtId="1" fontId="0" fillId="6" borderId="8" xfId="0" applyNumberFormat="1" applyFill="1" applyBorder="1" applyAlignment="1">
      <alignment horizontal="right" vertical="center"/>
    </xf>
    <xf numFmtId="0" fontId="22" fillId="3" borderId="16" xfId="3" applyFont="1" applyBorder="1" applyAlignment="1" applyProtection="1">
      <alignment horizontal="center" vertical="center"/>
      <protection locked="0"/>
    </xf>
    <xf numFmtId="0" fontId="0" fillId="6" borderId="10" xfId="0" applyFill="1" applyBorder="1" applyAlignment="1">
      <alignment horizontal="center"/>
    </xf>
    <xf numFmtId="0" fontId="0" fillId="6" borderId="10" xfId="0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8" xfId="0" applyFont="1" applyFill="1" applyBorder="1"/>
    <xf numFmtId="1" fontId="0" fillId="6" borderId="8" xfId="0" applyNumberFormat="1" applyFill="1" applyBorder="1" applyAlignment="1">
      <alignment horizontal="center" vertical="center"/>
    </xf>
    <xf numFmtId="0" fontId="23" fillId="6" borderId="0" xfId="0" applyFont="1" applyFill="1"/>
    <xf numFmtId="0" fontId="24" fillId="6" borderId="10" xfId="0" applyFont="1" applyFill="1" applyBorder="1"/>
    <xf numFmtId="0" fontId="0" fillId="6" borderId="11" xfId="0" applyFill="1" applyBorder="1"/>
    <xf numFmtId="0" fontId="24" fillId="6" borderId="12" xfId="0" applyFont="1" applyFill="1" applyBorder="1"/>
    <xf numFmtId="0" fontId="0" fillId="6" borderId="12" xfId="0" applyFill="1" applyBorder="1"/>
    <xf numFmtId="0" fontId="24" fillId="6" borderId="12" xfId="0" applyFont="1" applyFill="1" applyBorder="1" applyAlignment="1">
      <alignment vertical="center"/>
    </xf>
    <xf numFmtId="0" fontId="0" fillId="6" borderId="13" xfId="0" applyFill="1" applyBorder="1"/>
    <xf numFmtId="0" fontId="0" fillId="6" borderId="18" xfId="0" applyFill="1" applyBorder="1" applyAlignment="1">
      <alignment horizontal="right"/>
    </xf>
    <xf numFmtId="0" fontId="0" fillId="6" borderId="18" xfId="0" applyFill="1" applyBorder="1"/>
    <xf numFmtId="176" fontId="0" fillId="6" borderId="8" xfId="0" applyNumberFormat="1" applyFill="1" applyBorder="1" applyAlignment="1">
      <alignment horizontal="center"/>
    </xf>
    <xf numFmtId="0" fontId="0" fillId="6" borderId="0" xfId="0" applyFill="1" applyAlignment="1">
      <alignment horizontal="right" vertical="center"/>
    </xf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top"/>
    </xf>
    <xf numFmtId="0" fontId="9" fillId="6" borderId="0" xfId="0" applyFont="1" applyFill="1"/>
    <xf numFmtId="0" fontId="24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top"/>
    </xf>
    <xf numFmtId="0" fontId="0" fillId="6" borderId="0" xfId="0" applyFill="1" applyAlignment="1">
      <alignment horizontal="left"/>
    </xf>
    <xf numFmtId="0" fontId="11" fillId="6" borderId="0" xfId="3" applyFill="1" applyBorder="1" applyAlignment="1">
      <alignment horizontal="center" vertical="center"/>
    </xf>
    <xf numFmtId="0" fontId="25" fillId="6" borderId="0" xfId="0" applyFont="1" applyFill="1"/>
    <xf numFmtId="0" fontId="0" fillId="6" borderId="0" xfId="0" applyFill="1" applyAlignment="1">
      <alignment horizontal="right"/>
    </xf>
    <xf numFmtId="1" fontId="0" fillId="6" borderId="0" xfId="0" applyNumberFormat="1" applyFill="1" applyAlignment="1">
      <alignment horizontal="center" vertical="center"/>
    </xf>
    <xf numFmtId="38" fontId="1" fillId="6" borderId="0" xfId="1" applyFont="1" applyFill="1" applyBorder="1" applyAlignment="1">
      <alignment horizontal="right" vertical="center"/>
    </xf>
    <xf numFmtId="38" fontId="0" fillId="6" borderId="0" xfId="0" applyNumberFormat="1" applyFill="1"/>
    <xf numFmtId="0" fontId="26" fillId="6" borderId="0" xfId="0" applyFont="1" applyFill="1" applyAlignment="1">
      <alignment horizontal="center" vertical="center"/>
    </xf>
    <xf numFmtId="10" fontId="27" fillId="6" borderId="0" xfId="0" applyNumberFormat="1" applyFont="1" applyFill="1" applyAlignment="1">
      <alignment horizontal="left" vertical="center"/>
    </xf>
    <xf numFmtId="10" fontId="27" fillId="6" borderId="0" xfId="0" applyNumberFormat="1" applyFont="1" applyFill="1" applyAlignment="1">
      <alignment horizontal="center" vertical="center"/>
    </xf>
    <xf numFmtId="0" fontId="23" fillId="6" borderId="17" xfId="0" applyFont="1" applyFill="1" applyBorder="1"/>
    <xf numFmtId="0" fontId="23" fillId="6" borderId="10" xfId="0" applyFont="1" applyFill="1" applyBorder="1"/>
    <xf numFmtId="0" fontId="28" fillId="6" borderId="0" xfId="0" applyFont="1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shrinkToFit="1"/>
    </xf>
  </cellXfs>
  <cellStyles count="5">
    <cellStyle name="桁区切り" xfId="1" builtinId="6"/>
    <cellStyle name="出力" xfId="4" builtinId="21"/>
    <cellStyle name="入力" xfId="3" builtinId="20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163286</xdr:colOff>
      <xdr:row>32</xdr:row>
      <xdr:rowOff>81643</xdr:rowOff>
    </xdr:from>
    <xdr:to>
      <xdr:col>12</xdr:col>
      <xdr:colOff>720442</xdr:colOff>
      <xdr:row>34</xdr:row>
      <xdr:rowOff>160083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5822" y="9810750"/>
          <a:ext cx="405419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6"/>
  <sheetViews>
    <sheetView tabSelected="1" zoomScale="70" zoomScaleNormal="70" zoomScaleSheetLayoutView="70" workbookViewId="0">
      <selection activeCell="C9" sqref="C9"/>
    </sheetView>
  </sheetViews>
  <sheetFormatPr defaultRowHeight="13.5" x14ac:dyDescent="0.15"/>
  <cols>
    <col min="1" max="1" width="3.625" style="4" customWidth="1"/>
    <col min="2" max="2" width="20.625" style="4" customWidth="1"/>
    <col min="3" max="5" width="22.875" style="4" customWidth="1"/>
    <col min="6" max="6" width="6.25" style="4" customWidth="1"/>
    <col min="7" max="7" width="22.25" style="4" customWidth="1"/>
    <col min="8" max="9" width="22.875" style="4" customWidth="1"/>
    <col min="10" max="10" width="6.25" style="4" customWidth="1"/>
    <col min="11" max="11" width="23.25" style="4" customWidth="1"/>
    <col min="12" max="12" width="22.75" style="4" customWidth="1"/>
    <col min="13" max="13" width="14.875" style="4" customWidth="1"/>
    <col min="14" max="14" width="9.125" style="4" customWidth="1"/>
    <col min="15" max="37" width="9.125" style="4" hidden="1" customWidth="1"/>
    <col min="38" max="38" width="9.125" style="4" customWidth="1"/>
    <col min="39" max="16384" width="9" style="4"/>
  </cols>
  <sheetData>
    <row r="1" spans="1:37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P1" s="80" t="s">
        <v>0</v>
      </c>
      <c r="Q1" s="81"/>
      <c r="U1" s="5" t="s">
        <v>1</v>
      </c>
      <c r="V1" s="6"/>
      <c r="Z1" s="82" t="s">
        <v>2</v>
      </c>
      <c r="AA1" s="82"/>
    </row>
    <row r="2" spans="1:37" ht="42" x14ac:dyDescent="0.4">
      <c r="A2" s="7" t="s">
        <v>106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10" t="s">
        <v>110</v>
      </c>
      <c r="P2" s="5" t="s">
        <v>3</v>
      </c>
      <c r="Q2" s="5" t="s">
        <v>4</v>
      </c>
      <c r="R2" s="5" t="s">
        <v>5</v>
      </c>
      <c r="S2" s="6"/>
      <c r="T2" s="6"/>
      <c r="U2" s="5" t="s">
        <v>3</v>
      </c>
      <c r="V2" s="5" t="s">
        <v>4</v>
      </c>
      <c r="W2" s="5" t="s">
        <v>5</v>
      </c>
      <c r="X2" s="6"/>
      <c r="Y2" s="6"/>
      <c r="Z2" s="5" t="s">
        <v>3</v>
      </c>
      <c r="AA2" s="5" t="s">
        <v>4</v>
      </c>
      <c r="AB2" s="5" t="s">
        <v>6</v>
      </c>
      <c r="AC2" s="6"/>
      <c r="AD2" s="6"/>
      <c r="AG2" s="6"/>
      <c r="AH2" s="6"/>
    </row>
    <row r="3" spans="1:37" x14ac:dyDescent="0.1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2"/>
      <c r="O3" s="13" t="s">
        <v>7</v>
      </c>
      <c r="P3" s="14">
        <v>8</v>
      </c>
      <c r="Q3" s="15">
        <f>ROUNDUP((P3/2)^2*PI(),2)</f>
        <v>50.269999999999996</v>
      </c>
      <c r="R3" s="14">
        <f t="shared" ref="R3:R10" si="0">C13</f>
        <v>0</v>
      </c>
      <c r="S3" s="16">
        <f>Q3*R3</f>
        <v>0</v>
      </c>
      <c r="U3" s="14">
        <v>14.5</v>
      </c>
      <c r="V3" s="17">
        <f>ROUNDUP((U3/2)^2*PI(),2)</f>
        <v>165.13</v>
      </c>
      <c r="W3" s="14">
        <f t="shared" ref="W3:W10" si="1">D13</f>
        <v>0</v>
      </c>
      <c r="X3" s="16">
        <f>V3*W3</f>
        <v>0</v>
      </c>
      <c r="Z3" s="13" t="s">
        <v>8</v>
      </c>
      <c r="AA3" s="13" t="s">
        <v>8</v>
      </c>
      <c r="AB3" s="14">
        <f t="shared" ref="AB3:AB10" si="2">E13</f>
        <v>0</v>
      </c>
      <c r="AC3" s="14"/>
    </row>
    <row r="4" spans="1:37" ht="14.25" thickBo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O4" s="13" t="s">
        <v>9</v>
      </c>
      <c r="P4" s="14">
        <v>8.6</v>
      </c>
      <c r="Q4" s="15">
        <f t="shared" ref="Q4:Q13" si="3">ROUNDUP((P4/2)^2*PI(),2)</f>
        <v>58.089999999999996</v>
      </c>
      <c r="R4" s="14">
        <f t="shared" si="0"/>
        <v>0</v>
      </c>
      <c r="S4" s="16">
        <f t="shared" ref="S4:S13" si="4">Q4*R4</f>
        <v>0</v>
      </c>
      <c r="U4" s="14">
        <v>16</v>
      </c>
      <c r="V4" s="17">
        <f t="shared" ref="V4:V13" si="5">ROUNDUP((U4/2)^2*PI(),2)</f>
        <v>201.07</v>
      </c>
      <c r="W4" s="14">
        <f t="shared" si="1"/>
        <v>0</v>
      </c>
      <c r="X4" s="16">
        <f t="shared" ref="X4:X13" si="6">V4*W4</f>
        <v>0</v>
      </c>
      <c r="Z4" s="14">
        <v>8.6</v>
      </c>
      <c r="AA4" s="17">
        <f>ROUNDUP(((Z4/2)^2*PI())*3,2)</f>
        <v>174.26999999999998</v>
      </c>
      <c r="AB4" s="14">
        <f t="shared" si="2"/>
        <v>0</v>
      </c>
      <c r="AC4" s="16">
        <f t="shared" ref="AC4:AC13" si="7">AA4*AB4</f>
        <v>0</v>
      </c>
    </row>
    <row r="5" spans="1:37" ht="30" customHeight="1" x14ac:dyDescent="0.15">
      <c r="A5" s="21"/>
      <c r="B5" s="22" t="s">
        <v>10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O5" s="13" t="s">
        <v>11</v>
      </c>
      <c r="P5" s="14">
        <v>9.4</v>
      </c>
      <c r="Q5" s="15">
        <f t="shared" si="3"/>
        <v>69.400000000000006</v>
      </c>
      <c r="R5" s="14">
        <f t="shared" si="0"/>
        <v>0</v>
      </c>
      <c r="S5" s="16">
        <f t="shared" si="4"/>
        <v>0</v>
      </c>
      <c r="U5" s="14">
        <v>17.5</v>
      </c>
      <c r="V5" s="17">
        <f t="shared" si="5"/>
        <v>240.53</v>
      </c>
      <c r="W5" s="14">
        <f t="shared" si="1"/>
        <v>0</v>
      </c>
      <c r="X5" s="16">
        <f t="shared" si="6"/>
        <v>0</v>
      </c>
      <c r="Z5" s="14">
        <v>9.4</v>
      </c>
      <c r="AA5" s="17">
        <f t="shared" ref="AA5:AA13" si="8">ROUNDUP(((Z5/2)^2*PI())*3,2)</f>
        <v>208.2</v>
      </c>
      <c r="AB5" s="14">
        <f t="shared" si="2"/>
        <v>0</v>
      </c>
      <c r="AC5" s="16">
        <f t="shared" si="7"/>
        <v>0</v>
      </c>
    </row>
    <row r="6" spans="1:37" x14ac:dyDescent="0.15">
      <c r="A6" s="25"/>
      <c r="M6" s="26"/>
      <c r="O6" s="13" t="s">
        <v>12</v>
      </c>
      <c r="P6" s="14">
        <v>11</v>
      </c>
      <c r="Q6" s="15">
        <f t="shared" si="3"/>
        <v>95.04</v>
      </c>
      <c r="R6" s="14">
        <f t="shared" si="0"/>
        <v>0</v>
      </c>
      <c r="S6" s="16">
        <f t="shared" si="4"/>
        <v>0</v>
      </c>
      <c r="U6" s="14">
        <v>21</v>
      </c>
      <c r="V6" s="17">
        <f t="shared" si="5"/>
        <v>346.37</v>
      </c>
      <c r="W6" s="14">
        <f t="shared" si="1"/>
        <v>0</v>
      </c>
      <c r="X6" s="16">
        <f t="shared" si="6"/>
        <v>0</v>
      </c>
      <c r="Z6" s="14">
        <v>11</v>
      </c>
      <c r="AA6" s="17">
        <f t="shared" si="8"/>
        <v>285.09999999999997</v>
      </c>
      <c r="AB6" s="14">
        <f t="shared" si="2"/>
        <v>0</v>
      </c>
      <c r="AC6" s="16">
        <f t="shared" si="7"/>
        <v>0</v>
      </c>
    </row>
    <row r="7" spans="1:37" x14ac:dyDescent="0.15">
      <c r="A7" s="25"/>
      <c r="B7"/>
      <c r="M7" s="26"/>
      <c r="O7" s="13" t="s">
        <v>13</v>
      </c>
      <c r="P7" s="14">
        <v>13</v>
      </c>
      <c r="Q7" s="15">
        <f t="shared" si="3"/>
        <v>132.73999999999998</v>
      </c>
      <c r="R7" s="14">
        <f t="shared" si="0"/>
        <v>0</v>
      </c>
      <c r="S7" s="16">
        <f t="shared" si="4"/>
        <v>0</v>
      </c>
      <c r="U7" s="14">
        <v>25</v>
      </c>
      <c r="V7" s="17">
        <f t="shared" si="5"/>
        <v>490.88</v>
      </c>
      <c r="W7" s="14">
        <f t="shared" si="1"/>
        <v>0</v>
      </c>
      <c r="X7" s="16">
        <f t="shared" si="6"/>
        <v>0</v>
      </c>
      <c r="Z7" s="14">
        <v>13</v>
      </c>
      <c r="AA7" s="17">
        <f t="shared" si="8"/>
        <v>398.2</v>
      </c>
      <c r="AB7" s="14">
        <f t="shared" si="2"/>
        <v>0</v>
      </c>
      <c r="AC7" s="16">
        <f t="shared" si="7"/>
        <v>0</v>
      </c>
    </row>
    <row r="8" spans="1:37" ht="14.25" thickBot="1" x14ac:dyDescent="0.2">
      <c r="A8" s="25"/>
      <c r="M8" s="26"/>
      <c r="O8" s="13" t="s">
        <v>14</v>
      </c>
      <c r="P8" s="14">
        <v>15.5</v>
      </c>
      <c r="Q8" s="15">
        <f t="shared" si="3"/>
        <v>188.7</v>
      </c>
      <c r="R8" s="14">
        <f t="shared" si="0"/>
        <v>0</v>
      </c>
      <c r="S8" s="16">
        <f t="shared" si="4"/>
        <v>0</v>
      </c>
      <c r="U8" s="14">
        <v>31</v>
      </c>
      <c r="V8" s="17">
        <f t="shared" si="5"/>
        <v>754.77</v>
      </c>
      <c r="W8" s="14">
        <f t="shared" si="1"/>
        <v>0</v>
      </c>
      <c r="X8" s="16">
        <f t="shared" si="6"/>
        <v>0</v>
      </c>
      <c r="Z8" s="14">
        <v>15.5</v>
      </c>
      <c r="AA8" s="17">
        <f t="shared" si="8"/>
        <v>566.08000000000004</v>
      </c>
      <c r="AB8" s="14">
        <f t="shared" si="2"/>
        <v>0</v>
      </c>
      <c r="AC8" s="16">
        <f t="shared" si="7"/>
        <v>0</v>
      </c>
    </row>
    <row r="9" spans="1:37" ht="42.75" thickBot="1" x14ac:dyDescent="0.25">
      <c r="A9" s="25"/>
      <c r="B9" s="27" t="s">
        <v>15</v>
      </c>
      <c r="C9" s="28">
        <v>75</v>
      </c>
      <c r="D9" s="29" t="s">
        <v>16</v>
      </c>
      <c r="E9"/>
      <c r="G9" s="30" t="s">
        <v>17</v>
      </c>
      <c r="H9" s="31">
        <f>IF(C9="","",((AJ9)/((C9/2)^2*3.14)))</f>
        <v>0</v>
      </c>
      <c r="I9" s="32" t="s">
        <v>107</v>
      </c>
      <c r="J9"/>
      <c r="M9" s="26"/>
      <c r="O9" s="13" t="s">
        <v>18</v>
      </c>
      <c r="P9" s="14">
        <v>19</v>
      </c>
      <c r="Q9" s="15">
        <f t="shared" si="3"/>
        <v>283.52999999999997</v>
      </c>
      <c r="R9" s="14">
        <f t="shared" si="0"/>
        <v>0</v>
      </c>
      <c r="S9" s="16">
        <f t="shared" si="4"/>
        <v>0</v>
      </c>
      <c r="U9" s="14">
        <v>40</v>
      </c>
      <c r="V9" s="17">
        <f t="shared" si="5"/>
        <v>1256.6400000000001</v>
      </c>
      <c r="W9" s="14">
        <f t="shared" si="1"/>
        <v>0</v>
      </c>
      <c r="X9" s="16">
        <f t="shared" si="6"/>
        <v>0</v>
      </c>
      <c r="Z9" s="14">
        <v>19</v>
      </c>
      <c r="AA9" s="17">
        <f t="shared" si="8"/>
        <v>850.59</v>
      </c>
      <c r="AB9" s="14">
        <f t="shared" si="2"/>
        <v>0</v>
      </c>
      <c r="AC9" s="16">
        <f t="shared" si="7"/>
        <v>0</v>
      </c>
      <c r="AH9" s="83" t="s">
        <v>19</v>
      </c>
      <c r="AI9" s="84"/>
      <c r="AJ9" s="33">
        <f>S14+X14+AC14+S30+X30+AC30+AH29+S48+S59+X59</f>
        <v>0</v>
      </c>
      <c r="AK9" s="34" t="s">
        <v>20</v>
      </c>
    </row>
    <row r="10" spans="1:37" x14ac:dyDescent="0.15">
      <c r="A10" s="25"/>
      <c r="M10" s="26"/>
      <c r="O10" s="13" t="s">
        <v>21</v>
      </c>
      <c r="P10" s="14">
        <v>22</v>
      </c>
      <c r="Q10" s="15">
        <f t="shared" si="3"/>
        <v>380.14</v>
      </c>
      <c r="R10" s="14">
        <f t="shared" si="0"/>
        <v>0</v>
      </c>
      <c r="S10" s="16">
        <f t="shared" si="4"/>
        <v>0</v>
      </c>
      <c r="U10" s="14">
        <v>46</v>
      </c>
      <c r="V10" s="17">
        <f t="shared" si="5"/>
        <v>1661.91</v>
      </c>
      <c r="W10" s="14">
        <f t="shared" si="1"/>
        <v>0</v>
      </c>
      <c r="X10" s="16">
        <f t="shared" si="6"/>
        <v>0</v>
      </c>
      <c r="Z10" s="14">
        <v>22</v>
      </c>
      <c r="AA10" s="17">
        <f t="shared" si="8"/>
        <v>1140.4000000000001</v>
      </c>
      <c r="AB10" s="14">
        <f t="shared" si="2"/>
        <v>0</v>
      </c>
      <c r="AC10" s="16">
        <f t="shared" si="7"/>
        <v>0</v>
      </c>
    </row>
    <row r="11" spans="1:37" x14ac:dyDescent="0.15">
      <c r="A11" s="25"/>
      <c r="M11" s="26"/>
      <c r="O11" s="13" t="s">
        <v>108</v>
      </c>
      <c r="P11" s="14">
        <v>26</v>
      </c>
      <c r="Q11" s="15">
        <f t="shared" si="3"/>
        <v>530.92999999999995</v>
      </c>
      <c r="R11" s="14">
        <f t="shared" ref="R11" si="9">C21</f>
        <v>0</v>
      </c>
      <c r="S11" s="16">
        <f t="shared" ref="S11" si="10">Q11*R11</f>
        <v>0</v>
      </c>
      <c r="U11" s="14">
        <v>54</v>
      </c>
      <c r="V11" s="17">
        <f t="shared" si="5"/>
        <v>2290.23</v>
      </c>
      <c r="W11" s="14">
        <f t="shared" ref="W11" si="11">D21</f>
        <v>0</v>
      </c>
      <c r="X11" s="16">
        <f t="shared" ref="X11" si="12">V11*W11</f>
        <v>0</v>
      </c>
      <c r="Z11" s="14">
        <v>26</v>
      </c>
      <c r="AA11" s="17">
        <f t="shared" si="8"/>
        <v>1592.79</v>
      </c>
      <c r="AB11" s="14">
        <f t="shared" ref="AB11" si="13">E21</f>
        <v>0</v>
      </c>
      <c r="AC11" s="16">
        <f t="shared" ref="AC11" si="14">AA11*AB11</f>
        <v>0</v>
      </c>
    </row>
    <row r="12" spans="1:37" ht="25.5" customHeight="1" x14ac:dyDescent="0.2">
      <c r="A12" s="25"/>
      <c r="B12" s="35" t="s">
        <v>23</v>
      </c>
      <c r="C12" s="35" t="s">
        <v>24</v>
      </c>
      <c r="D12" s="35" t="s">
        <v>25</v>
      </c>
      <c r="E12" s="35" t="s">
        <v>26</v>
      </c>
      <c r="F12" s="36"/>
      <c r="G12" s="35" t="s">
        <v>27</v>
      </c>
      <c r="H12" s="85" t="s">
        <v>28</v>
      </c>
      <c r="I12" s="85" t="s">
        <v>29</v>
      </c>
      <c r="J12" s="36"/>
      <c r="K12" s="35" t="s">
        <v>27</v>
      </c>
      <c r="L12" s="35" t="s">
        <v>30</v>
      </c>
      <c r="M12" s="26"/>
      <c r="O12" s="13" t="s">
        <v>22</v>
      </c>
      <c r="P12" s="14">
        <v>28</v>
      </c>
      <c r="Q12" s="15">
        <f t="shared" si="3"/>
        <v>615.76</v>
      </c>
      <c r="R12" s="14">
        <f>C22</f>
        <v>0</v>
      </c>
      <c r="S12" s="16">
        <f t="shared" si="4"/>
        <v>0</v>
      </c>
      <c r="U12" s="14">
        <v>59</v>
      </c>
      <c r="V12" s="17">
        <f t="shared" si="5"/>
        <v>2733.98</v>
      </c>
      <c r="W12" s="14">
        <f>D22</f>
        <v>0</v>
      </c>
      <c r="X12" s="16">
        <f t="shared" si="6"/>
        <v>0</v>
      </c>
      <c r="Z12" s="14">
        <v>28</v>
      </c>
      <c r="AA12" s="17">
        <f t="shared" si="8"/>
        <v>1847.26</v>
      </c>
      <c r="AB12" s="14">
        <f>E22</f>
        <v>0</v>
      </c>
      <c r="AC12" s="16">
        <f t="shared" si="7"/>
        <v>0</v>
      </c>
    </row>
    <row r="13" spans="1:37" ht="25.5" customHeight="1" x14ac:dyDescent="0.2">
      <c r="A13" s="25"/>
      <c r="B13" s="37" t="s">
        <v>32</v>
      </c>
      <c r="C13" s="38"/>
      <c r="D13" s="38"/>
      <c r="E13" s="38"/>
      <c r="F13" s="36"/>
      <c r="G13" s="39" t="s">
        <v>33</v>
      </c>
      <c r="H13" s="40"/>
      <c r="I13" s="38"/>
      <c r="J13" s="36"/>
      <c r="K13" s="37" t="s">
        <v>34</v>
      </c>
      <c r="L13" s="38"/>
      <c r="M13" s="26"/>
      <c r="O13" s="13" t="s">
        <v>31</v>
      </c>
      <c r="P13" s="14">
        <v>31</v>
      </c>
      <c r="Q13" s="15">
        <f t="shared" si="3"/>
        <v>754.77</v>
      </c>
      <c r="R13" s="14">
        <f>C23</f>
        <v>0</v>
      </c>
      <c r="S13" s="16">
        <f t="shared" si="4"/>
        <v>0</v>
      </c>
      <c r="U13" s="14">
        <v>65</v>
      </c>
      <c r="V13" s="17">
        <f t="shared" si="5"/>
        <v>3318.3100000000004</v>
      </c>
      <c r="W13" s="14">
        <f>D23</f>
        <v>0</v>
      </c>
      <c r="X13" s="16">
        <f t="shared" si="6"/>
        <v>0</v>
      </c>
      <c r="Z13" s="14">
        <v>31</v>
      </c>
      <c r="AA13" s="17">
        <f t="shared" si="8"/>
        <v>2264.3100000000004</v>
      </c>
      <c r="AB13" s="14">
        <f>E23</f>
        <v>0</v>
      </c>
      <c r="AC13" s="16">
        <f t="shared" si="7"/>
        <v>0</v>
      </c>
    </row>
    <row r="14" spans="1:37" ht="25.5" customHeight="1" x14ac:dyDescent="0.2">
      <c r="A14" s="25"/>
      <c r="B14" s="37" t="s">
        <v>38</v>
      </c>
      <c r="C14" s="38"/>
      <c r="D14" s="38"/>
      <c r="E14" s="38"/>
      <c r="F14" s="36"/>
      <c r="G14" s="39" t="s">
        <v>39</v>
      </c>
      <c r="H14" s="43"/>
      <c r="I14" s="38"/>
      <c r="J14" s="36"/>
      <c r="K14" s="37" t="s">
        <v>40</v>
      </c>
      <c r="L14" s="38"/>
      <c r="M14" s="26"/>
      <c r="R14" s="41" t="s">
        <v>35</v>
      </c>
      <c r="S14" s="42">
        <f>SUM(S3:S13)</f>
        <v>0</v>
      </c>
      <c r="W14" s="41" t="s">
        <v>36</v>
      </c>
      <c r="X14" s="42">
        <f>SUM(X3:X13)</f>
        <v>0</v>
      </c>
      <c r="Y14" s="41"/>
      <c r="Z14" s="41"/>
      <c r="AB14" s="41" t="s">
        <v>37</v>
      </c>
      <c r="AC14" s="42">
        <f>SUM(AC4:AC13)</f>
        <v>0</v>
      </c>
    </row>
    <row r="15" spans="1:37" ht="25.5" customHeight="1" x14ac:dyDescent="0.2">
      <c r="A15" s="25"/>
      <c r="B15" s="37" t="s">
        <v>41</v>
      </c>
      <c r="C15" s="38"/>
      <c r="D15" s="38"/>
      <c r="E15" s="38"/>
      <c r="F15" s="36"/>
      <c r="G15" s="39" t="s">
        <v>42</v>
      </c>
      <c r="H15" s="43"/>
      <c r="I15" s="38"/>
      <c r="J15" s="36"/>
      <c r="K15" s="37" t="s">
        <v>43</v>
      </c>
      <c r="L15" s="38"/>
      <c r="M15" s="26"/>
    </row>
    <row r="16" spans="1:37" ht="25.5" customHeight="1" x14ac:dyDescent="0.2">
      <c r="A16" s="25"/>
      <c r="B16" s="37" t="s">
        <v>44</v>
      </c>
      <c r="C16" s="38"/>
      <c r="D16" s="38"/>
      <c r="E16" s="38"/>
      <c r="F16" s="36"/>
      <c r="G16" s="39" t="s">
        <v>45</v>
      </c>
      <c r="H16" s="43"/>
      <c r="I16" s="38"/>
      <c r="J16" s="36"/>
      <c r="K16" s="37" t="s">
        <v>46</v>
      </c>
      <c r="L16" s="38"/>
      <c r="M16" s="26"/>
      <c r="AE16" s="82" t="s">
        <v>50</v>
      </c>
      <c r="AF16" s="82"/>
      <c r="AG16" s="6"/>
      <c r="AH16" s="6"/>
    </row>
    <row r="17" spans="1:34" ht="25.5" customHeight="1" x14ac:dyDescent="0.2">
      <c r="A17" s="25"/>
      <c r="B17" s="37" t="s">
        <v>51</v>
      </c>
      <c r="C17" s="38"/>
      <c r="D17" s="38"/>
      <c r="E17" s="38"/>
      <c r="F17" s="36"/>
      <c r="G17" s="39" t="s">
        <v>52</v>
      </c>
      <c r="H17" s="43"/>
      <c r="I17" s="38"/>
      <c r="J17" s="36"/>
      <c r="K17" s="37" t="s">
        <v>53</v>
      </c>
      <c r="L17" s="38"/>
      <c r="M17" s="26"/>
      <c r="P17" s="82" t="s">
        <v>47</v>
      </c>
      <c r="Q17" s="82"/>
      <c r="R17" s="6"/>
      <c r="S17" s="6"/>
      <c r="T17" s="6"/>
      <c r="U17" s="82" t="s">
        <v>48</v>
      </c>
      <c r="V17" s="82"/>
      <c r="W17" s="6"/>
      <c r="X17" s="6"/>
      <c r="Y17" s="6"/>
      <c r="Z17" s="82" t="s">
        <v>49</v>
      </c>
      <c r="AA17" s="82"/>
      <c r="AB17" s="6"/>
      <c r="AC17" s="6"/>
      <c r="AE17" s="5" t="s">
        <v>3</v>
      </c>
      <c r="AF17" s="5" t="s">
        <v>4</v>
      </c>
      <c r="AG17" s="5" t="s">
        <v>5</v>
      </c>
      <c r="AH17" s="6"/>
    </row>
    <row r="18" spans="1:34" ht="25.5" customHeight="1" x14ac:dyDescent="0.2">
      <c r="A18" s="25"/>
      <c r="B18" s="37" t="s">
        <v>54</v>
      </c>
      <c r="C18" s="38"/>
      <c r="D18" s="38"/>
      <c r="E18" s="38"/>
      <c r="F18" s="36"/>
      <c r="G18" s="39" t="s">
        <v>55</v>
      </c>
      <c r="H18" s="43"/>
      <c r="I18" s="38"/>
      <c r="J18" s="36"/>
      <c r="K18" s="37" t="s">
        <v>56</v>
      </c>
      <c r="L18" s="38"/>
      <c r="M18" s="26"/>
      <c r="P18" s="5" t="s">
        <v>3</v>
      </c>
      <c r="Q18" s="5" t="s">
        <v>4</v>
      </c>
      <c r="R18" s="5" t="s">
        <v>5</v>
      </c>
      <c r="S18" s="6"/>
      <c r="T18" s="6"/>
      <c r="U18" s="5" t="s">
        <v>3</v>
      </c>
      <c r="V18" s="5" t="s">
        <v>4</v>
      </c>
      <c r="W18" s="5" t="s">
        <v>5</v>
      </c>
      <c r="X18" s="6"/>
      <c r="Y18" s="6"/>
      <c r="Z18" s="5" t="s">
        <v>3</v>
      </c>
      <c r="AA18" s="5" t="s">
        <v>4</v>
      </c>
      <c r="AB18" s="5" t="s">
        <v>5</v>
      </c>
      <c r="AC18" s="6"/>
      <c r="AE18" s="14">
        <v>9.1999999999999993</v>
      </c>
      <c r="AF18" s="17">
        <f>ROUNDUP((AE18/2)^2*PI(),2)</f>
        <v>66.48</v>
      </c>
      <c r="AG18" s="14">
        <f t="shared" ref="AG18:AG28" si="15">I13</f>
        <v>0</v>
      </c>
      <c r="AH18" s="16">
        <f t="shared" ref="AH18:AH28" si="16">AF18*AG18</f>
        <v>0</v>
      </c>
    </row>
    <row r="19" spans="1:34" ht="25.5" customHeight="1" x14ac:dyDescent="0.2">
      <c r="A19" s="25"/>
      <c r="B19" s="37" t="s">
        <v>58</v>
      </c>
      <c r="C19" s="38"/>
      <c r="D19" s="38"/>
      <c r="E19" s="38"/>
      <c r="F19" s="36"/>
      <c r="G19" s="39" t="s">
        <v>59</v>
      </c>
      <c r="H19" s="43"/>
      <c r="I19" s="38"/>
      <c r="J19" s="36"/>
      <c r="K19" s="37" t="s">
        <v>60</v>
      </c>
      <c r="L19" s="38"/>
      <c r="M19" s="26"/>
      <c r="O19" s="13" t="s">
        <v>57</v>
      </c>
      <c r="P19" s="14">
        <v>9.8000000000000007</v>
      </c>
      <c r="Q19" s="17">
        <f>ROUNDUP((P19/2)^2*PI(),2)</f>
        <v>75.430000000000007</v>
      </c>
      <c r="R19" s="14">
        <f t="shared" ref="R19:R29" si="17">H24</f>
        <v>0</v>
      </c>
      <c r="S19" s="16">
        <f>Q19*R19</f>
        <v>0</v>
      </c>
      <c r="U19" s="14">
        <v>8.9</v>
      </c>
      <c r="V19" s="17">
        <f>ROUNDUP((U19/2)^2*PI(),2)</f>
        <v>62.22</v>
      </c>
      <c r="W19" s="14">
        <f t="shared" ref="W19:W29" si="18">H13</f>
        <v>0</v>
      </c>
      <c r="X19" s="16">
        <f>V19*W19</f>
        <v>0</v>
      </c>
      <c r="Z19" s="14">
        <v>10.5</v>
      </c>
      <c r="AA19" s="17">
        <f>ROUNDUP((Z19/2)^2*PI(),2)</f>
        <v>86.600000000000009</v>
      </c>
      <c r="AB19" s="14">
        <f t="shared" ref="AB19:AB29" si="19">I24</f>
        <v>0</v>
      </c>
      <c r="AC19" s="16">
        <f t="shared" ref="AC19:AC29" si="20">AA19*AB19</f>
        <v>0</v>
      </c>
      <c r="AE19" s="14">
        <v>9.6999999999999993</v>
      </c>
      <c r="AF19" s="17">
        <f t="shared" ref="AF19:AF28" si="21">ROUNDUP((AE19/2)^2*PI(),2)</f>
        <v>73.900000000000006</v>
      </c>
      <c r="AG19" s="14">
        <f t="shared" si="15"/>
        <v>0</v>
      </c>
      <c r="AH19" s="16">
        <f t="shared" si="16"/>
        <v>0</v>
      </c>
    </row>
    <row r="20" spans="1:34" ht="25.5" customHeight="1" x14ac:dyDescent="0.2">
      <c r="A20" s="25"/>
      <c r="B20" s="37" t="s">
        <v>61</v>
      </c>
      <c r="C20" s="38"/>
      <c r="D20" s="38"/>
      <c r="E20" s="38"/>
      <c r="F20" s="36"/>
      <c r="G20" s="39" t="s">
        <v>62</v>
      </c>
      <c r="H20" s="43"/>
      <c r="I20" s="38"/>
      <c r="J20" s="36"/>
      <c r="K20" s="37" t="s">
        <v>63</v>
      </c>
      <c r="L20" s="38"/>
      <c r="M20" s="26"/>
      <c r="O20" s="13" t="s">
        <v>39</v>
      </c>
      <c r="P20" s="14">
        <v>10.5</v>
      </c>
      <c r="Q20" s="17">
        <f t="shared" ref="Q20:Q29" si="22">ROUNDUP((P20/2)^2*PI(),2)</f>
        <v>86.600000000000009</v>
      </c>
      <c r="R20" s="14">
        <f t="shared" si="17"/>
        <v>0</v>
      </c>
      <c r="S20" s="16">
        <f t="shared" ref="S20:S29" si="23">Q20*R20</f>
        <v>0</v>
      </c>
      <c r="U20" s="14">
        <v>9.4</v>
      </c>
      <c r="V20" s="17">
        <f t="shared" ref="V20:V29" si="24">ROUNDUP((U20/2)^2*PI(),2)</f>
        <v>69.400000000000006</v>
      </c>
      <c r="W20" s="14">
        <f t="shared" si="18"/>
        <v>0</v>
      </c>
      <c r="X20" s="16">
        <f t="shared" ref="X20:X29" si="25">V20*W20</f>
        <v>0</v>
      </c>
      <c r="Z20" s="14">
        <v>11</v>
      </c>
      <c r="AA20" s="17">
        <f t="shared" ref="AA20:AA29" si="26">ROUNDUP((Z20/2)^2*PI(),2)</f>
        <v>95.04</v>
      </c>
      <c r="AB20" s="14">
        <f t="shared" si="19"/>
        <v>0</v>
      </c>
      <c r="AC20" s="16">
        <f t="shared" si="20"/>
        <v>0</v>
      </c>
      <c r="AE20" s="14">
        <v>10.5</v>
      </c>
      <c r="AF20" s="17">
        <f t="shared" si="21"/>
        <v>86.600000000000009</v>
      </c>
      <c r="AG20" s="14">
        <f t="shared" si="15"/>
        <v>0</v>
      </c>
      <c r="AH20" s="16">
        <f t="shared" si="16"/>
        <v>0</v>
      </c>
    </row>
    <row r="21" spans="1:34" ht="25.5" customHeight="1" x14ac:dyDescent="0.2">
      <c r="A21" s="25"/>
      <c r="B21" s="37" t="s">
        <v>64</v>
      </c>
      <c r="C21" s="38"/>
      <c r="D21" s="38"/>
      <c r="E21" s="38"/>
      <c r="F21" s="36"/>
      <c r="G21" s="39" t="s">
        <v>65</v>
      </c>
      <c r="H21" s="43"/>
      <c r="I21" s="38"/>
      <c r="J21" s="36"/>
      <c r="K21" s="36"/>
      <c r="L21" s="36"/>
      <c r="M21" s="44"/>
      <c r="O21" s="13" t="s">
        <v>42</v>
      </c>
      <c r="P21" s="14">
        <v>11.5</v>
      </c>
      <c r="Q21" s="17">
        <f t="shared" si="22"/>
        <v>103.87</v>
      </c>
      <c r="R21" s="14">
        <f t="shared" si="17"/>
        <v>0</v>
      </c>
      <c r="S21" s="16">
        <f t="shared" si="23"/>
        <v>0</v>
      </c>
      <c r="U21" s="14">
        <v>10.5</v>
      </c>
      <c r="V21" s="17">
        <f t="shared" si="24"/>
        <v>86.600000000000009</v>
      </c>
      <c r="W21" s="14">
        <f t="shared" si="18"/>
        <v>0</v>
      </c>
      <c r="X21" s="16">
        <f t="shared" si="25"/>
        <v>0</v>
      </c>
      <c r="Z21" s="14">
        <v>11.5</v>
      </c>
      <c r="AA21" s="17">
        <f t="shared" si="26"/>
        <v>103.87</v>
      </c>
      <c r="AB21" s="14">
        <f t="shared" si="19"/>
        <v>0</v>
      </c>
      <c r="AC21" s="16">
        <f t="shared" si="20"/>
        <v>0</v>
      </c>
      <c r="AE21" s="14">
        <v>11.5</v>
      </c>
      <c r="AF21" s="17">
        <f t="shared" si="21"/>
        <v>103.87</v>
      </c>
      <c r="AG21" s="14">
        <f t="shared" si="15"/>
        <v>0</v>
      </c>
      <c r="AH21" s="16">
        <f t="shared" si="16"/>
        <v>0</v>
      </c>
    </row>
    <row r="22" spans="1:34" ht="25.5" customHeight="1" x14ac:dyDescent="0.2">
      <c r="A22" s="25"/>
      <c r="B22" s="37" t="s">
        <v>66</v>
      </c>
      <c r="C22" s="38"/>
      <c r="D22" s="38"/>
      <c r="E22" s="38"/>
      <c r="F22" s="36"/>
      <c r="G22" s="39" t="s">
        <v>67</v>
      </c>
      <c r="H22" s="43"/>
      <c r="I22" s="38"/>
      <c r="J22" s="36"/>
      <c r="K22" s="36"/>
      <c r="L22" s="36"/>
      <c r="M22" s="45"/>
      <c r="O22" s="13" t="s">
        <v>45</v>
      </c>
      <c r="P22" s="14">
        <v>12.5</v>
      </c>
      <c r="Q22" s="17">
        <f t="shared" si="22"/>
        <v>122.72</v>
      </c>
      <c r="R22" s="14">
        <f t="shared" si="17"/>
        <v>0</v>
      </c>
      <c r="S22" s="16">
        <f t="shared" si="23"/>
        <v>0</v>
      </c>
      <c r="U22" s="14">
        <v>11.5</v>
      </c>
      <c r="V22" s="17">
        <f t="shared" si="24"/>
        <v>103.87</v>
      </c>
      <c r="W22" s="14">
        <f t="shared" si="18"/>
        <v>0</v>
      </c>
      <c r="X22" s="16">
        <f t="shared" si="25"/>
        <v>0</v>
      </c>
      <c r="Z22" s="14">
        <v>12.5</v>
      </c>
      <c r="AA22" s="17">
        <f t="shared" si="26"/>
        <v>122.72</v>
      </c>
      <c r="AB22" s="14">
        <f t="shared" si="19"/>
        <v>0</v>
      </c>
      <c r="AC22" s="16">
        <f t="shared" si="20"/>
        <v>0</v>
      </c>
      <c r="AE22" s="14">
        <v>12.5</v>
      </c>
      <c r="AF22" s="17">
        <f t="shared" si="21"/>
        <v>122.72</v>
      </c>
      <c r="AG22" s="14">
        <f t="shared" si="15"/>
        <v>0</v>
      </c>
      <c r="AH22" s="16">
        <f t="shared" si="16"/>
        <v>0</v>
      </c>
    </row>
    <row r="23" spans="1:34" ht="25.5" customHeight="1" x14ac:dyDescent="0.2">
      <c r="A23" s="25"/>
      <c r="B23" s="37" t="s">
        <v>68</v>
      </c>
      <c r="C23" s="38"/>
      <c r="D23" s="38"/>
      <c r="E23" s="38"/>
      <c r="F23" s="36"/>
      <c r="G23" s="39" t="s">
        <v>69</v>
      </c>
      <c r="H23" s="43"/>
      <c r="I23" s="38"/>
      <c r="J23" s="36"/>
      <c r="K23" s="36"/>
      <c r="L23" s="36"/>
      <c r="M23" s="45"/>
      <c r="O23" s="13" t="s">
        <v>52</v>
      </c>
      <c r="P23" s="14">
        <v>13.5</v>
      </c>
      <c r="Q23" s="17">
        <f t="shared" si="22"/>
        <v>143.13999999999999</v>
      </c>
      <c r="R23" s="14">
        <f t="shared" si="17"/>
        <v>0</v>
      </c>
      <c r="S23" s="16">
        <f t="shared" si="23"/>
        <v>0</v>
      </c>
      <c r="U23" s="14">
        <v>12</v>
      </c>
      <c r="V23" s="17">
        <f t="shared" si="24"/>
        <v>113.10000000000001</v>
      </c>
      <c r="W23" s="14">
        <f t="shared" si="18"/>
        <v>0</v>
      </c>
      <c r="X23" s="16">
        <f t="shared" si="25"/>
        <v>0</v>
      </c>
      <c r="Z23" s="14">
        <v>13.5</v>
      </c>
      <c r="AA23" s="17">
        <f t="shared" si="26"/>
        <v>143.13999999999999</v>
      </c>
      <c r="AB23" s="14">
        <f t="shared" si="19"/>
        <v>0</v>
      </c>
      <c r="AC23" s="16">
        <f t="shared" si="20"/>
        <v>0</v>
      </c>
      <c r="AE23" s="14">
        <v>12.5</v>
      </c>
      <c r="AF23" s="17">
        <f t="shared" si="21"/>
        <v>122.72</v>
      </c>
      <c r="AG23" s="14">
        <f t="shared" si="15"/>
        <v>0</v>
      </c>
      <c r="AH23" s="16">
        <f t="shared" si="16"/>
        <v>0</v>
      </c>
    </row>
    <row r="24" spans="1:34" ht="25.5" customHeight="1" x14ac:dyDescent="0.2">
      <c r="A24" s="25"/>
      <c r="B24" s="36"/>
      <c r="C24" s="36"/>
      <c r="D24" s="36"/>
      <c r="E24" s="36"/>
      <c r="F24" s="36"/>
      <c r="G24" s="39" t="s">
        <v>71</v>
      </c>
      <c r="H24" s="43"/>
      <c r="I24" s="38"/>
      <c r="J24" s="36"/>
      <c r="K24" s="36"/>
      <c r="L24" s="36"/>
      <c r="M24" s="45"/>
      <c r="O24" s="13" t="s">
        <v>70</v>
      </c>
      <c r="P24" s="14">
        <v>13.5</v>
      </c>
      <c r="Q24" s="17">
        <f t="shared" si="22"/>
        <v>143.13999999999999</v>
      </c>
      <c r="R24" s="14">
        <f t="shared" si="17"/>
        <v>0</v>
      </c>
      <c r="S24" s="16">
        <f t="shared" si="23"/>
        <v>0</v>
      </c>
      <c r="U24" s="14">
        <v>12</v>
      </c>
      <c r="V24" s="17">
        <f t="shared" si="24"/>
        <v>113.10000000000001</v>
      </c>
      <c r="W24" s="14">
        <f t="shared" si="18"/>
        <v>0</v>
      </c>
      <c r="X24" s="16">
        <f t="shared" si="25"/>
        <v>0</v>
      </c>
      <c r="Z24" s="14">
        <v>13.5</v>
      </c>
      <c r="AA24" s="17">
        <f t="shared" si="26"/>
        <v>143.13999999999999</v>
      </c>
      <c r="AB24" s="14">
        <f t="shared" si="19"/>
        <v>0</v>
      </c>
      <c r="AC24" s="16">
        <f t="shared" si="20"/>
        <v>0</v>
      </c>
      <c r="AE24" s="14">
        <v>13.5</v>
      </c>
      <c r="AF24" s="17">
        <f t="shared" si="21"/>
        <v>143.13999999999999</v>
      </c>
      <c r="AG24" s="14">
        <f t="shared" si="15"/>
        <v>0</v>
      </c>
      <c r="AH24" s="16">
        <f t="shared" si="16"/>
        <v>0</v>
      </c>
    </row>
    <row r="25" spans="1:34" ht="25.5" customHeight="1" x14ac:dyDescent="0.2">
      <c r="A25" s="25"/>
      <c r="B25" s="36"/>
      <c r="C25" s="36"/>
      <c r="D25" s="36"/>
      <c r="E25" s="46"/>
      <c r="F25" s="36"/>
      <c r="G25" s="39" t="s">
        <v>39</v>
      </c>
      <c r="H25" s="43"/>
      <c r="I25" s="38"/>
      <c r="J25" s="36"/>
      <c r="K25" s="36"/>
      <c r="L25" s="36"/>
      <c r="M25" s="45"/>
      <c r="O25" s="13" t="s">
        <v>59</v>
      </c>
      <c r="P25" s="14">
        <v>14.5</v>
      </c>
      <c r="Q25" s="17">
        <f t="shared" si="22"/>
        <v>165.13</v>
      </c>
      <c r="R25" s="14">
        <f t="shared" si="17"/>
        <v>0</v>
      </c>
      <c r="S25" s="16">
        <f t="shared" si="23"/>
        <v>0</v>
      </c>
      <c r="U25" s="14">
        <v>13</v>
      </c>
      <c r="V25" s="17">
        <f t="shared" si="24"/>
        <v>132.73999999999998</v>
      </c>
      <c r="W25" s="14">
        <f t="shared" si="18"/>
        <v>0</v>
      </c>
      <c r="X25" s="16">
        <f t="shared" si="25"/>
        <v>0</v>
      </c>
      <c r="Z25" s="14">
        <v>15</v>
      </c>
      <c r="AA25" s="17">
        <f t="shared" si="26"/>
        <v>176.72</v>
      </c>
      <c r="AB25" s="14">
        <f t="shared" si="19"/>
        <v>0</v>
      </c>
      <c r="AC25" s="16">
        <f t="shared" si="20"/>
        <v>0</v>
      </c>
      <c r="AE25" s="14">
        <v>15.5</v>
      </c>
      <c r="AF25" s="17">
        <f t="shared" si="21"/>
        <v>188.7</v>
      </c>
      <c r="AG25" s="14">
        <f t="shared" si="15"/>
        <v>0</v>
      </c>
      <c r="AH25" s="16">
        <f t="shared" si="16"/>
        <v>0</v>
      </c>
    </row>
    <row r="26" spans="1:34" ht="25.5" customHeight="1" x14ac:dyDescent="0.2">
      <c r="A26" s="25"/>
      <c r="B26" s="36"/>
      <c r="C26" s="36"/>
      <c r="D26" s="36"/>
      <c r="E26" s="36"/>
      <c r="F26" s="36"/>
      <c r="G26" s="39" t="s">
        <v>42</v>
      </c>
      <c r="H26" s="43"/>
      <c r="I26" s="38"/>
      <c r="J26" s="36"/>
      <c r="K26" s="36"/>
      <c r="L26" s="36"/>
      <c r="M26" s="45"/>
      <c r="O26" s="13" t="s">
        <v>62</v>
      </c>
      <c r="P26" s="14">
        <v>17</v>
      </c>
      <c r="Q26" s="17">
        <f t="shared" si="22"/>
        <v>226.98999999999998</v>
      </c>
      <c r="R26" s="14">
        <f t="shared" si="17"/>
        <v>0</v>
      </c>
      <c r="S26" s="16">
        <f t="shared" si="23"/>
        <v>0</v>
      </c>
      <c r="U26" s="14">
        <v>15</v>
      </c>
      <c r="V26" s="17">
        <f t="shared" si="24"/>
        <v>176.72</v>
      </c>
      <c r="W26" s="14">
        <f t="shared" si="18"/>
        <v>0</v>
      </c>
      <c r="X26" s="16">
        <f t="shared" si="25"/>
        <v>0</v>
      </c>
      <c r="Z26" s="14">
        <v>17</v>
      </c>
      <c r="AA26" s="17">
        <f t="shared" si="26"/>
        <v>226.98999999999998</v>
      </c>
      <c r="AB26" s="14">
        <f t="shared" si="19"/>
        <v>0</v>
      </c>
      <c r="AC26" s="16">
        <f t="shared" si="20"/>
        <v>0</v>
      </c>
      <c r="AE26" s="14">
        <v>16</v>
      </c>
      <c r="AF26" s="17">
        <f t="shared" si="21"/>
        <v>201.07</v>
      </c>
      <c r="AG26" s="14">
        <f t="shared" si="15"/>
        <v>0</v>
      </c>
      <c r="AH26" s="16">
        <f t="shared" si="16"/>
        <v>0</v>
      </c>
    </row>
    <row r="27" spans="1:34" ht="25.5" customHeight="1" x14ac:dyDescent="0.2">
      <c r="A27" s="25"/>
      <c r="B27" s="35" t="s">
        <v>72</v>
      </c>
      <c r="C27" s="35" t="s">
        <v>73</v>
      </c>
      <c r="D27" s="35" t="s">
        <v>74</v>
      </c>
      <c r="E27" s="36"/>
      <c r="F27" s="36"/>
      <c r="G27" s="39" t="s">
        <v>45</v>
      </c>
      <c r="H27" s="43"/>
      <c r="I27" s="38"/>
      <c r="J27" s="36"/>
      <c r="K27" s="77" t="s">
        <v>75</v>
      </c>
      <c r="L27" s="36"/>
      <c r="M27" s="45"/>
      <c r="O27" s="13" t="s">
        <v>65</v>
      </c>
      <c r="P27" s="14">
        <v>17.5</v>
      </c>
      <c r="Q27" s="17">
        <f t="shared" si="22"/>
        <v>240.53</v>
      </c>
      <c r="R27" s="14">
        <f t="shared" si="17"/>
        <v>0</v>
      </c>
      <c r="S27" s="16">
        <f t="shared" si="23"/>
        <v>0</v>
      </c>
      <c r="U27" s="14">
        <v>15.5</v>
      </c>
      <c r="V27" s="17">
        <f t="shared" si="24"/>
        <v>188.7</v>
      </c>
      <c r="W27" s="14">
        <f t="shared" si="18"/>
        <v>0</v>
      </c>
      <c r="X27" s="16">
        <f t="shared" si="25"/>
        <v>0</v>
      </c>
      <c r="Z27" s="14">
        <v>18</v>
      </c>
      <c r="AA27" s="17">
        <f t="shared" si="26"/>
        <v>254.47</v>
      </c>
      <c r="AB27" s="14">
        <f t="shared" si="19"/>
        <v>0</v>
      </c>
      <c r="AC27" s="16">
        <f t="shared" si="20"/>
        <v>0</v>
      </c>
      <c r="AE27" s="14">
        <v>17</v>
      </c>
      <c r="AF27" s="17">
        <f t="shared" si="21"/>
        <v>226.98999999999998</v>
      </c>
      <c r="AG27" s="14">
        <f t="shared" si="15"/>
        <v>0</v>
      </c>
      <c r="AH27" s="16">
        <f t="shared" si="16"/>
        <v>0</v>
      </c>
    </row>
    <row r="28" spans="1:34" ht="25.5" customHeight="1" x14ac:dyDescent="0.2">
      <c r="A28" s="25"/>
      <c r="B28" s="47">
        <v>14</v>
      </c>
      <c r="C28" s="38"/>
      <c r="D28" s="38"/>
      <c r="E28" s="36"/>
      <c r="F28" s="36"/>
      <c r="G28" s="37" t="s">
        <v>52</v>
      </c>
      <c r="H28" s="38"/>
      <c r="I28" s="38"/>
      <c r="J28" s="36"/>
      <c r="K28" s="77"/>
      <c r="L28" s="36"/>
      <c r="M28" s="26"/>
      <c r="O28" s="13" t="s">
        <v>67</v>
      </c>
      <c r="P28" s="14">
        <v>18.5</v>
      </c>
      <c r="Q28" s="17">
        <f t="shared" si="22"/>
        <v>268.81</v>
      </c>
      <c r="R28" s="14">
        <f t="shared" si="17"/>
        <v>0</v>
      </c>
      <c r="S28" s="16">
        <f t="shared" si="23"/>
        <v>0</v>
      </c>
      <c r="U28" s="14">
        <v>16.5</v>
      </c>
      <c r="V28" s="17">
        <f t="shared" si="24"/>
        <v>213.82999999999998</v>
      </c>
      <c r="W28" s="14">
        <f t="shared" si="18"/>
        <v>0</v>
      </c>
      <c r="X28" s="16">
        <f t="shared" si="25"/>
        <v>0</v>
      </c>
      <c r="Z28" s="14">
        <v>19</v>
      </c>
      <c r="AA28" s="17">
        <f t="shared" si="26"/>
        <v>283.52999999999997</v>
      </c>
      <c r="AB28" s="14">
        <f t="shared" si="19"/>
        <v>0</v>
      </c>
      <c r="AC28" s="16">
        <f t="shared" si="20"/>
        <v>0</v>
      </c>
      <c r="AE28" s="14">
        <v>19</v>
      </c>
      <c r="AF28" s="17">
        <f t="shared" si="21"/>
        <v>283.52999999999997</v>
      </c>
      <c r="AG28" s="14">
        <f t="shared" si="15"/>
        <v>0</v>
      </c>
      <c r="AH28" s="16">
        <f t="shared" si="16"/>
        <v>0</v>
      </c>
    </row>
    <row r="29" spans="1:34" ht="25.5" customHeight="1" x14ac:dyDescent="0.2">
      <c r="A29" s="25"/>
      <c r="B29" s="47">
        <v>16</v>
      </c>
      <c r="C29" s="38"/>
      <c r="D29" s="38"/>
      <c r="E29" s="36"/>
      <c r="F29" s="36"/>
      <c r="G29" s="37" t="s">
        <v>70</v>
      </c>
      <c r="H29" s="38"/>
      <c r="I29" s="38"/>
      <c r="J29" s="36"/>
      <c r="K29" s="77"/>
      <c r="L29" s="36"/>
      <c r="M29" s="26"/>
      <c r="O29" s="13" t="s">
        <v>69</v>
      </c>
      <c r="P29" s="14">
        <v>21</v>
      </c>
      <c r="Q29" s="17">
        <f t="shared" si="22"/>
        <v>346.37</v>
      </c>
      <c r="R29" s="14">
        <f t="shared" si="17"/>
        <v>0</v>
      </c>
      <c r="S29" s="16">
        <f t="shared" si="23"/>
        <v>0</v>
      </c>
      <c r="U29" s="14">
        <v>18.5</v>
      </c>
      <c r="V29" s="17">
        <f t="shared" si="24"/>
        <v>268.81</v>
      </c>
      <c r="W29" s="14">
        <f t="shared" si="18"/>
        <v>0</v>
      </c>
      <c r="X29" s="16">
        <f t="shared" si="25"/>
        <v>0</v>
      </c>
      <c r="Z29" s="14">
        <v>22</v>
      </c>
      <c r="AA29" s="17">
        <f t="shared" si="26"/>
        <v>380.14</v>
      </c>
      <c r="AB29" s="14">
        <f t="shared" si="19"/>
        <v>0</v>
      </c>
      <c r="AC29" s="16">
        <f t="shared" si="20"/>
        <v>0</v>
      </c>
      <c r="AG29" s="41" t="s">
        <v>79</v>
      </c>
      <c r="AH29" s="48">
        <f>SUM(AH18:AH28)</f>
        <v>0</v>
      </c>
    </row>
    <row r="30" spans="1:34" ht="25.5" customHeight="1" x14ac:dyDescent="0.2">
      <c r="A30" s="25"/>
      <c r="B30" s="47">
        <v>22</v>
      </c>
      <c r="C30" s="38"/>
      <c r="D30" s="38"/>
      <c r="E30" s="36"/>
      <c r="F30" s="36"/>
      <c r="G30" s="37" t="s">
        <v>59</v>
      </c>
      <c r="H30" s="38"/>
      <c r="I30" s="38"/>
      <c r="J30" s="75"/>
      <c r="K30" s="77"/>
      <c r="L30" s="49"/>
      <c r="M30" s="76"/>
      <c r="R30" s="41" t="s">
        <v>76</v>
      </c>
      <c r="S30" s="42">
        <f>SUM(S19:S29)</f>
        <v>0</v>
      </c>
      <c r="W30" s="41" t="s">
        <v>77</v>
      </c>
      <c r="X30" s="42">
        <f>SUM(X19:X29)</f>
        <v>0</v>
      </c>
      <c r="AB30" s="41" t="s">
        <v>78</v>
      </c>
      <c r="AC30" s="42">
        <f>SUM(AC19:AC29)</f>
        <v>0</v>
      </c>
    </row>
    <row r="31" spans="1:34" ht="25.5" customHeight="1" x14ac:dyDescent="0.2">
      <c r="A31" s="25"/>
      <c r="B31" s="47">
        <v>28</v>
      </c>
      <c r="C31" s="38"/>
      <c r="D31" s="38"/>
      <c r="E31" s="36"/>
      <c r="F31" s="36"/>
      <c r="G31" s="37" t="s">
        <v>62</v>
      </c>
      <c r="H31" s="38"/>
      <c r="I31" s="38"/>
      <c r="J31" s="49"/>
      <c r="K31" s="77"/>
      <c r="L31" s="49"/>
      <c r="M31" s="50"/>
    </row>
    <row r="32" spans="1:34" ht="25.5" customHeight="1" x14ac:dyDescent="0.2">
      <c r="A32" s="25"/>
      <c r="B32" s="47">
        <v>36</v>
      </c>
      <c r="C32" s="38"/>
      <c r="D32" s="38"/>
      <c r="E32" s="36"/>
      <c r="F32" s="36"/>
      <c r="G32" s="37" t="s">
        <v>65</v>
      </c>
      <c r="H32" s="38"/>
      <c r="I32" s="38"/>
      <c r="J32" s="36"/>
      <c r="K32" s="77"/>
      <c r="L32" s="36"/>
      <c r="M32" s="26"/>
    </row>
    <row r="33" spans="1:19" ht="25.5" customHeight="1" x14ac:dyDescent="0.2">
      <c r="A33" s="25"/>
      <c r="B33" s="47">
        <v>42</v>
      </c>
      <c r="C33" s="38"/>
      <c r="D33" s="38" t="s">
        <v>109</v>
      </c>
      <c r="E33" s="36"/>
      <c r="F33" s="36"/>
      <c r="G33" s="37" t="s">
        <v>67</v>
      </c>
      <c r="H33" s="38"/>
      <c r="I33" s="38"/>
      <c r="J33" s="36"/>
      <c r="K33" s="36"/>
      <c r="L33" s="36"/>
      <c r="M33" s="26"/>
    </row>
    <row r="34" spans="1:19" ht="25.5" customHeight="1" x14ac:dyDescent="0.2">
      <c r="A34" s="25"/>
      <c r="B34" s="36"/>
      <c r="C34" s="36"/>
      <c r="D34" s="36"/>
      <c r="E34" s="36"/>
      <c r="F34" s="36"/>
      <c r="G34" s="37" t="s">
        <v>69</v>
      </c>
      <c r="H34" s="38"/>
      <c r="I34" s="38"/>
      <c r="J34" s="36"/>
      <c r="K34" s="36"/>
      <c r="L34" s="36"/>
      <c r="M34" s="26"/>
    </row>
    <row r="35" spans="1:19" x14ac:dyDescent="0.15">
      <c r="A35" s="25"/>
      <c r="M35" s="26"/>
    </row>
    <row r="36" spans="1:19" ht="14.25" thickBot="1" x14ac:dyDescent="0.2">
      <c r="A36" s="51"/>
      <c r="B36" s="52"/>
      <c r="C36" s="53"/>
      <c r="D36" s="53"/>
      <c r="E36" s="53"/>
      <c r="F36" s="53"/>
      <c r="G36" s="53"/>
      <c r="H36" s="54"/>
      <c r="I36" s="53"/>
      <c r="J36" s="53"/>
      <c r="K36" s="54"/>
      <c r="L36" s="53"/>
      <c r="M36" s="55"/>
      <c r="P36" s="82" t="s">
        <v>80</v>
      </c>
      <c r="Q36" s="82"/>
    </row>
    <row r="37" spans="1:19" ht="15.75" x14ac:dyDescent="0.15">
      <c r="P37" s="5" t="s">
        <v>3</v>
      </c>
      <c r="Q37" s="5" t="s">
        <v>4</v>
      </c>
      <c r="R37" s="5" t="s">
        <v>5</v>
      </c>
      <c r="S37" s="6"/>
    </row>
    <row r="38" spans="1:19" x14ac:dyDescent="0.15">
      <c r="O38" s="13" t="s">
        <v>81</v>
      </c>
      <c r="P38" s="56" t="s">
        <v>82</v>
      </c>
      <c r="Q38" s="14">
        <f>ROUNDUP((6.2*9.4),1)</f>
        <v>58.300000000000004</v>
      </c>
      <c r="R38" s="14">
        <f t="shared" ref="R38:R47" si="27">L13</f>
        <v>0</v>
      </c>
      <c r="S38" s="16">
        <f>Q38*R38</f>
        <v>0</v>
      </c>
    </row>
    <row r="39" spans="1:19" x14ac:dyDescent="0.15">
      <c r="O39" s="13" t="s">
        <v>83</v>
      </c>
      <c r="P39" s="13" t="s">
        <v>84</v>
      </c>
      <c r="Q39" s="14">
        <f>ROUNDUP((6.6*10.5),2)</f>
        <v>69.3</v>
      </c>
      <c r="R39" s="14">
        <f t="shared" si="27"/>
        <v>0</v>
      </c>
      <c r="S39" s="16">
        <f t="shared" ref="S39:S47" si="28">Q39*R39</f>
        <v>0</v>
      </c>
    </row>
    <row r="40" spans="1:19" x14ac:dyDescent="0.15">
      <c r="O40" s="13" t="s">
        <v>85</v>
      </c>
      <c r="P40" s="13" t="s">
        <v>86</v>
      </c>
      <c r="Q40" s="14">
        <f>ROUNDUP((7.6*12.5),2)</f>
        <v>95</v>
      </c>
      <c r="R40" s="14">
        <f t="shared" si="27"/>
        <v>0</v>
      </c>
      <c r="S40" s="16">
        <f t="shared" si="28"/>
        <v>0</v>
      </c>
    </row>
    <row r="41" spans="1:19" x14ac:dyDescent="0.15">
      <c r="O41" s="13" t="s">
        <v>87</v>
      </c>
      <c r="P41" s="13" t="s">
        <v>88</v>
      </c>
      <c r="Q41" s="14">
        <f>ROUNDUP((6.2*13),2)</f>
        <v>80.599999999999994</v>
      </c>
      <c r="R41" s="14">
        <f t="shared" si="27"/>
        <v>0</v>
      </c>
      <c r="S41" s="16">
        <f t="shared" si="28"/>
        <v>0</v>
      </c>
    </row>
    <row r="42" spans="1:19" x14ac:dyDescent="0.15">
      <c r="O42" s="13" t="s">
        <v>89</v>
      </c>
      <c r="P42" s="13" t="s">
        <v>90</v>
      </c>
      <c r="Q42" s="14">
        <f>ROUNDUP((6.6*14),2)</f>
        <v>92.4</v>
      </c>
      <c r="R42" s="14">
        <f t="shared" si="27"/>
        <v>0</v>
      </c>
      <c r="S42" s="16">
        <f t="shared" si="28"/>
        <v>0</v>
      </c>
    </row>
    <row r="43" spans="1:19" x14ac:dyDescent="0.15">
      <c r="O43" s="13" t="s">
        <v>91</v>
      </c>
      <c r="P43" s="13" t="s">
        <v>92</v>
      </c>
      <c r="Q43" s="14">
        <f>ROUNDUP((7.6*17),2)</f>
        <v>129.19999999999999</v>
      </c>
      <c r="R43" s="14">
        <f t="shared" si="27"/>
        <v>0</v>
      </c>
      <c r="S43" s="16">
        <f t="shared" si="28"/>
        <v>0</v>
      </c>
    </row>
    <row r="44" spans="1:19" x14ac:dyDescent="0.15">
      <c r="O44" s="13" t="s">
        <v>93</v>
      </c>
      <c r="P44" s="13" t="s">
        <v>94</v>
      </c>
      <c r="Q44" s="14">
        <f>ROUNDUP((6.2*16),2)</f>
        <v>99.2</v>
      </c>
      <c r="R44" s="14">
        <f t="shared" si="27"/>
        <v>0</v>
      </c>
      <c r="S44" s="16">
        <f t="shared" si="28"/>
        <v>0</v>
      </c>
    </row>
    <row r="45" spans="1:19" x14ac:dyDescent="0.15">
      <c r="O45" s="13" t="s">
        <v>95</v>
      </c>
      <c r="P45" s="13" t="s">
        <v>96</v>
      </c>
      <c r="Q45" s="14">
        <f>ROUNDUP((6.6*17.5),2)</f>
        <v>115.5</v>
      </c>
      <c r="R45" s="14">
        <f t="shared" si="27"/>
        <v>0</v>
      </c>
      <c r="S45" s="16">
        <f t="shared" si="28"/>
        <v>0</v>
      </c>
    </row>
    <row r="46" spans="1:19" x14ac:dyDescent="0.15">
      <c r="O46" s="13" t="s">
        <v>97</v>
      </c>
      <c r="P46" s="13" t="s">
        <v>98</v>
      </c>
      <c r="Q46" s="14"/>
      <c r="R46" s="14">
        <f t="shared" si="27"/>
        <v>0</v>
      </c>
      <c r="S46" s="14">
        <f t="shared" si="28"/>
        <v>0</v>
      </c>
    </row>
    <row r="47" spans="1:19" x14ac:dyDescent="0.15">
      <c r="O47" s="13" t="s">
        <v>99</v>
      </c>
      <c r="P47" s="13" t="s">
        <v>100</v>
      </c>
      <c r="Q47" s="14"/>
      <c r="R47" s="14">
        <f t="shared" si="27"/>
        <v>0</v>
      </c>
      <c r="S47" s="14">
        <f t="shared" si="28"/>
        <v>0</v>
      </c>
    </row>
    <row r="48" spans="1:19" x14ac:dyDescent="0.15">
      <c r="R48" s="6" t="s">
        <v>101</v>
      </c>
      <c r="S48" s="42">
        <f>SUM(S38:S45)</f>
        <v>0</v>
      </c>
    </row>
    <row r="51" spans="2:24" x14ac:dyDescent="0.15">
      <c r="P51" s="82" t="s">
        <v>102</v>
      </c>
      <c r="Q51" s="82"/>
      <c r="U51" s="82" t="s">
        <v>103</v>
      </c>
      <c r="V51" s="82"/>
    </row>
    <row r="52" spans="2:24" ht="15.75" x14ac:dyDescent="0.15">
      <c r="P52" s="5" t="s">
        <v>3</v>
      </c>
      <c r="Q52" s="5" t="s">
        <v>4</v>
      </c>
      <c r="R52" s="5" t="s">
        <v>5</v>
      </c>
      <c r="S52" s="6"/>
      <c r="U52" s="5" t="s">
        <v>3</v>
      </c>
      <c r="V52" s="5" t="s">
        <v>4</v>
      </c>
      <c r="W52" s="5" t="s">
        <v>5</v>
      </c>
      <c r="X52" s="6"/>
    </row>
    <row r="53" spans="2:24" x14ac:dyDescent="0.15">
      <c r="O53" s="14">
        <v>14</v>
      </c>
      <c r="P53" s="57">
        <v>21.5</v>
      </c>
      <c r="Q53" s="17">
        <f>ROUNDUP((P53/2)^2*PI(),2)</f>
        <v>363.06</v>
      </c>
      <c r="R53" s="14">
        <f t="shared" ref="R53:R58" si="29">C28</f>
        <v>0</v>
      </c>
      <c r="S53" s="16">
        <f t="shared" ref="S53:S58" si="30">Q53*R53</f>
        <v>0</v>
      </c>
      <c r="U53" s="14">
        <v>19</v>
      </c>
      <c r="V53" s="17">
        <f>ROUNDUP((U53/2)^2*PI(),2)</f>
        <v>283.52999999999997</v>
      </c>
      <c r="W53" s="14">
        <f t="shared" ref="W53:W58" si="31">D28</f>
        <v>0</v>
      </c>
      <c r="X53" s="16">
        <f>V53*W53</f>
        <v>0</v>
      </c>
    </row>
    <row r="54" spans="2:24" x14ac:dyDescent="0.15">
      <c r="O54" s="14">
        <v>16</v>
      </c>
      <c r="P54" s="14">
        <v>23</v>
      </c>
      <c r="Q54" s="17">
        <f t="shared" ref="Q54:Q58" si="32">ROUNDUP((P54/2)^2*PI(),2)</f>
        <v>415.48</v>
      </c>
      <c r="R54" s="14">
        <f t="shared" si="29"/>
        <v>0</v>
      </c>
      <c r="S54" s="16">
        <f t="shared" si="30"/>
        <v>0</v>
      </c>
      <c r="U54" s="14">
        <v>21</v>
      </c>
      <c r="V54" s="17">
        <f t="shared" ref="V54:V57" si="33">ROUNDUP((U54/2)^2*PI(),2)</f>
        <v>346.37</v>
      </c>
      <c r="W54" s="14">
        <f t="shared" si="31"/>
        <v>0</v>
      </c>
      <c r="X54" s="16">
        <f>V54*W54</f>
        <v>0</v>
      </c>
    </row>
    <row r="55" spans="2:24" x14ac:dyDescent="0.15">
      <c r="O55" s="14">
        <v>22</v>
      </c>
      <c r="P55" s="14">
        <v>30.5</v>
      </c>
      <c r="Q55" s="17">
        <f t="shared" si="32"/>
        <v>730.62</v>
      </c>
      <c r="R55" s="14">
        <f t="shared" si="29"/>
        <v>0</v>
      </c>
      <c r="S55" s="16">
        <f t="shared" si="30"/>
        <v>0</v>
      </c>
      <c r="U55" s="14">
        <v>27.5</v>
      </c>
      <c r="V55" s="17">
        <f t="shared" si="33"/>
        <v>593.96</v>
      </c>
      <c r="W55" s="14">
        <f t="shared" si="31"/>
        <v>0</v>
      </c>
      <c r="X55" s="16">
        <f>V55*W55</f>
        <v>0</v>
      </c>
    </row>
    <row r="56" spans="2:24" x14ac:dyDescent="0.15">
      <c r="O56" s="14">
        <v>28</v>
      </c>
      <c r="P56" s="14">
        <v>36.5</v>
      </c>
      <c r="Q56" s="17">
        <f t="shared" si="32"/>
        <v>1046.3499999999999</v>
      </c>
      <c r="R56" s="14">
        <f t="shared" si="29"/>
        <v>0</v>
      </c>
      <c r="S56" s="16">
        <f t="shared" si="30"/>
        <v>0</v>
      </c>
      <c r="U56" s="14">
        <v>34</v>
      </c>
      <c r="V56" s="17">
        <f t="shared" si="33"/>
        <v>907.93</v>
      </c>
      <c r="W56" s="14">
        <f t="shared" si="31"/>
        <v>0</v>
      </c>
      <c r="X56" s="16">
        <f>V56*W56</f>
        <v>0</v>
      </c>
    </row>
    <row r="57" spans="2:24" x14ac:dyDescent="0.15">
      <c r="O57" s="14">
        <v>36</v>
      </c>
      <c r="P57" s="14">
        <v>45.5</v>
      </c>
      <c r="Q57" s="17">
        <f t="shared" si="32"/>
        <v>1625.98</v>
      </c>
      <c r="R57" s="14">
        <f t="shared" si="29"/>
        <v>0</v>
      </c>
      <c r="S57" s="16">
        <f t="shared" si="30"/>
        <v>0</v>
      </c>
      <c r="U57" s="14">
        <v>42</v>
      </c>
      <c r="V57" s="17">
        <f t="shared" si="33"/>
        <v>1385.45</v>
      </c>
      <c r="W57" s="14">
        <f t="shared" si="31"/>
        <v>0</v>
      </c>
      <c r="X57" s="16">
        <f>V57*W57</f>
        <v>0</v>
      </c>
    </row>
    <row r="58" spans="2:24" x14ac:dyDescent="0.15">
      <c r="O58" s="14">
        <v>42</v>
      </c>
      <c r="P58" s="14">
        <v>52</v>
      </c>
      <c r="Q58" s="17">
        <f t="shared" si="32"/>
        <v>2123.7200000000003</v>
      </c>
      <c r="R58" s="14">
        <f t="shared" si="29"/>
        <v>0</v>
      </c>
      <c r="S58" s="16">
        <f t="shared" si="30"/>
        <v>0</v>
      </c>
      <c r="U58" s="5" t="s">
        <v>8</v>
      </c>
      <c r="V58" s="58" t="s">
        <v>8</v>
      </c>
      <c r="W58" s="14" t="str">
        <f t="shared" si="31"/>
        <v>－</v>
      </c>
      <c r="X58" s="14"/>
    </row>
    <row r="59" spans="2:24" x14ac:dyDescent="0.15">
      <c r="R59" s="41" t="s">
        <v>104</v>
      </c>
      <c r="S59" s="42">
        <f>SUM(S53:S58)</f>
        <v>0</v>
      </c>
      <c r="W59" s="59" t="s">
        <v>105</v>
      </c>
      <c r="X59" s="42">
        <f>SUM(X53:X57)</f>
        <v>0</v>
      </c>
    </row>
    <row r="63" spans="2:24" x14ac:dyDescent="0.15">
      <c r="D63" s="60"/>
    </row>
    <row r="64" spans="2:24" x14ac:dyDescent="0.15"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6" spans="1:12" x14ac:dyDescent="0.15">
      <c r="B66" s="63"/>
    </row>
    <row r="68" spans="1:12" x14ac:dyDescent="0.15">
      <c r="C68" s="41"/>
      <c r="D68" s="41"/>
      <c r="E68" s="41"/>
      <c r="F68" s="41"/>
      <c r="G68" s="41"/>
      <c r="K68" s="41"/>
    </row>
    <row r="69" spans="1:12" x14ac:dyDescent="0.15">
      <c r="A69" s="64"/>
      <c r="B69" s="65"/>
      <c r="C69" s="66"/>
      <c r="E69" s="66"/>
      <c r="G69" s="66"/>
      <c r="I69" s="41"/>
      <c r="J69" s="78"/>
      <c r="K69" s="78"/>
    </row>
    <row r="70" spans="1:12" x14ac:dyDescent="0.15">
      <c r="A70" s="65"/>
      <c r="I70" s="41"/>
      <c r="J70" s="78"/>
      <c r="K70" s="78"/>
    </row>
    <row r="71" spans="1:12" x14ac:dyDescent="0.15">
      <c r="B71" s="65"/>
      <c r="C71" s="66"/>
      <c r="E71" s="66"/>
      <c r="G71" s="66"/>
      <c r="I71" s="41"/>
      <c r="J71" s="78"/>
      <c r="K71" s="78"/>
    </row>
    <row r="72" spans="1:12" x14ac:dyDescent="0.15">
      <c r="B72" s="65"/>
      <c r="I72" s="41"/>
      <c r="J72" s="78"/>
      <c r="K72" s="78"/>
    </row>
    <row r="73" spans="1:12" x14ac:dyDescent="0.15">
      <c r="B73" s="65"/>
      <c r="C73" s="66"/>
      <c r="E73" s="66"/>
      <c r="G73" s="66"/>
      <c r="I73" s="41"/>
      <c r="J73" s="78"/>
      <c r="K73" s="78"/>
    </row>
    <row r="74" spans="1:12" x14ac:dyDescent="0.15">
      <c r="B74" s="65"/>
      <c r="I74" s="41"/>
      <c r="J74" s="78"/>
      <c r="K74" s="78"/>
    </row>
    <row r="75" spans="1:12" x14ac:dyDescent="0.15">
      <c r="B75" s="65"/>
      <c r="C75" s="66"/>
      <c r="E75" s="66"/>
      <c r="G75" s="66"/>
    </row>
    <row r="76" spans="1:12" x14ac:dyDescent="0.15">
      <c r="B76" s="65"/>
    </row>
    <row r="77" spans="1:12" x14ac:dyDescent="0.15">
      <c r="B77" s="65"/>
      <c r="C77" s="66"/>
      <c r="E77" s="66"/>
      <c r="G77" s="66"/>
    </row>
    <row r="78" spans="1:12" x14ac:dyDescent="0.15">
      <c r="B78" s="65"/>
    </row>
    <row r="79" spans="1:12" x14ac:dyDescent="0.15">
      <c r="B79" s="65"/>
      <c r="C79" s="66"/>
      <c r="E79" s="66"/>
      <c r="G79" s="66"/>
    </row>
    <row r="80" spans="1:12" x14ac:dyDescent="0.15">
      <c r="B80" s="65"/>
      <c r="I80" s="67"/>
      <c r="L80" s="68"/>
    </row>
    <row r="81" spans="2:12" x14ac:dyDescent="0.15">
      <c r="B81" s="65"/>
      <c r="C81" s="66"/>
      <c r="E81" s="66"/>
      <c r="G81" s="66"/>
      <c r="I81" s="6"/>
      <c r="J81" s="79"/>
      <c r="K81" s="79"/>
      <c r="L81" s="6"/>
    </row>
    <row r="82" spans="2:12" x14ac:dyDescent="0.15">
      <c r="B82" s="65"/>
      <c r="J82" s="69"/>
      <c r="K82" s="41"/>
      <c r="L82" s="70"/>
    </row>
    <row r="83" spans="2:12" x14ac:dyDescent="0.15">
      <c r="B83" s="65"/>
      <c r="C83" s="66"/>
      <c r="E83" s="66"/>
      <c r="G83" s="66"/>
      <c r="J83" s="69"/>
      <c r="K83" s="41"/>
      <c r="L83" s="70"/>
    </row>
    <row r="84" spans="2:12" x14ac:dyDescent="0.15">
      <c r="B84" s="65"/>
      <c r="J84" s="69"/>
      <c r="K84" s="41"/>
      <c r="L84" s="70"/>
    </row>
    <row r="85" spans="2:12" x14ac:dyDescent="0.15">
      <c r="B85" s="65"/>
      <c r="C85" s="66"/>
      <c r="E85" s="66"/>
      <c r="G85" s="66"/>
      <c r="J85" s="41"/>
      <c r="K85" s="41"/>
      <c r="L85" s="70"/>
    </row>
    <row r="86" spans="2:12" x14ac:dyDescent="0.15">
      <c r="B86" s="65"/>
      <c r="J86" s="41"/>
      <c r="K86" s="41"/>
      <c r="L86" s="70"/>
    </row>
    <row r="87" spans="2:12" x14ac:dyDescent="0.15">
      <c r="B87" s="65"/>
      <c r="C87" s="66"/>
      <c r="E87" s="66"/>
      <c r="G87" s="66"/>
      <c r="J87" s="41"/>
      <c r="K87" s="41"/>
      <c r="L87" s="70"/>
    </row>
    <row r="88" spans="2:12" x14ac:dyDescent="0.15">
      <c r="K88" s="68"/>
      <c r="L88" s="71"/>
    </row>
    <row r="89" spans="2:12" ht="25.5" x14ac:dyDescent="0.15">
      <c r="I89" s="41"/>
      <c r="J89" s="72"/>
    </row>
    <row r="95" spans="2:12" x14ac:dyDescent="0.15">
      <c r="F95" s="73"/>
    </row>
    <row r="126" spans="10:10" x14ac:dyDescent="0.15">
      <c r="J126" s="74"/>
    </row>
  </sheetData>
  <sheetProtection algorithmName="SHA-512" hashValue="vNU+BECYcpHFKR/xyyh39H73etBqdfRI18n69XQbRfyCxaapbACSGFENjhQv+WSQIMsD7tFxqjg+Jj8jSPADmA==" saltValue="XH2l4WCOMEl0ePyPkAeJzA==" spinCount="100000" sheet="1" selectLockedCells="1"/>
  <mergeCells count="17">
    <mergeCell ref="J70:K70"/>
    <mergeCell ref="P1:Q1"/>
    <mergeCell ref="Z1:AA1"/>
    <mergeCell ref="AH9:AI9"/>
    <mergeCell ref="P17:Q17"/>
    <mergeCell ref="U17:V17"/>
    <mergeCell ref="Z17:AA17"/>
    <mergeCell ref="AE16:AF16"/>
    <mergeCell ref="P36:Q36"/>
    <mergeCell ref="P51:Q51"/>
    <mergeCell ref="U51:V51"/>
    <mergeCell ref="J69:K69"/>
    <mergeCell ref="J71:K71"/>
    <mergeCell ref="J72:K72"/>
    <mergeCell ref="J73:K73"/>
    <mergeCell ref="J74:K74"/>
    <mergeCell ref="J81:K81"/>
  </mergeCells>
  <phoneticPr fontId="2"/>
  <pageMargins left="0.55118110236220474" right="0.15748031496062992" top="0.98425196850393704" bottom="0.59055118110236227" header="0.51181102362204722" footer="0.51181102362204722"/>
  <pageSetup paperSize="9" scale="60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丸穴開口工法用占積率計算シート</vt:lpstr>
      <vt:lpstr>丸穴開口工法用占積率計算シート!Criteria</vt:lpstr>
      <vt:lpstr>丸穴開口工法用占積率計算シート!Print_Area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2016-07-24T22:59:55Z</cp:lastPrinted>
  <dcterms:created xsi:type="dcterms:W3CDTF">2015-04-01T05:21:13Z</dcterms:created>
  <dcterms:modified xsi:type="dcterms:W3CDTF">2025-02-28T05:37:30Z</dcterms:modified>
</cp:coreProperties>
</file>